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970" tabRatio="808" activeTab="8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  <sheet name="Sheet2" sheetId="12" r:id="rId12"/>
  </sheets>
  <definedNames>
    <definedName name="_xlnm.Print_Area" localSheetId="2">'BRPL'!$A$1:$S$216</definedName>
    <definedName name="_xlnm.Print_Area" localSheetId="1">'BYPL'!$A$1:$Q$171</definedName>
    <definedName name="_xlnm.Print_Area" localSheetId="8">'FINAL EX. SUMMARY'!$A$1:$Q$41</definedName>
    <definedName name="_xlnm.Print_Area" localSheetId="4">'MES'!$A$1:$Q$55</definedName>
    <definedName name="_xlnm.Print_Area" localSheetId="0">'NDPL'!$A$1:$Q$180</definedName>
    <definedName name="_xlnm.Print_Area" localSheetId="9">'PRAGATI'!$A$1:$Q$25</definedName>
    <definedName name="_xlnm.Print_Area" localSheetId="6">'ROHTAK ROAD'!$A$1:$Q$44</definedName>
  </definedNames>
  <calcPr fullCalcOnLoad="1"/>
</workbook>
</file>

<file path=xl/sharedStrings.xml><?xml version="1.0" encoding="utf-8"?>
<sst xmlns="http://schemas.openxmlformats.org/spreadsheetml/2006/main" count="1720" uniqueCount="494">
  <si>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</si>
  <si>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</si>
  <si>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</si>
  <si>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</si>
  <si>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</si>
  <si>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</si>
  <si>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</si>
  <si>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</si>
  <si>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</si>
  <si>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</si>
  <si>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</si>
  <si>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</si>
  <si>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</si>
  <si>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</si>
  <si>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</si>
  <si>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</si>
  <si>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</si>
  <si>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</si>
  <si>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</si>
  <si>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</si>
  <si>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</si>
  <si>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</si>
  <si>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</si>
  <si>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</si>
  <si>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</si>
  <si>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</si>
  <si>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</si>
  <si>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</si>
  <si>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</si>
  <si>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</si>
  <si>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</si>
  <si>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</si>
  <si>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</si>
  <si>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</si>
  <si>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</si>
  <si>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</si>
  <si>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</si>
  <si>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</si>
  <si>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</si>
  <si>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</si>
  <si>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</si>
  <si>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</si>
  <si>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</si>
  <si>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</si>
  <si>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</si>
  <si>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</si>
  <si>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</si>
  <si>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</si>
  <si>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</si>
  <si>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</si>
  <si>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</si>
  <si>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</si>
  <si>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</si>
  <si>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</si>
  <si>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</si>
  <si>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</si>
  <si>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</si>
  <si>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</si>
  <si>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</si>
  <si>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</si>
  <si>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</si>
  <si>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</si>
  <si>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</si>
  <si>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</si>
  <si>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</si>
  <si>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</si>
  <si>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</si>
  <si>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</si>
  <si>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</si>
  <si>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</si>
  <si>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</si>
  <si>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</si>
  <si>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</si>
  <si>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</si>
  <si>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</si>
  <si>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</si>
  <si>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</si>
  <si>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</si>
  <si>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</si>
  <si>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</si>
  <si>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</si>
  <si>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</si>
  <si>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</si>
  <si>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</si>
  <si>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</si>
  <si>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</si>
  <si>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</si>
  <si>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</si>
  <si>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</si>
  <si>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</si>
  <si>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</si>
  <si>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</si>
  <si>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</si>
  <si>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</si>
  <si>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</si>
  <si>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</si>
  <si>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</si>
  <si>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</si>
  <si>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</si>
  <si>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</si>
  <si>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</si>
  <si>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</si>
  <si>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</si>
  <si>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</si>
  <si>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</si>
  <si>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</si>
  <si>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</si>
  <si>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</si>
  <si>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</si>
  <si>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</si>
  <si>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</si>
  <si>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</si>
  <si>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</si>
  <si>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</si>
  <si>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</si>
  <si>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</si>
  <si>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</si>
  <si>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</si>
  <si>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</si>
  <si>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</si>
  <si>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</si>
  <si>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</si>
  <si>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</si>
  <si>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</si>
  <si>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</si>
  <si>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</si>
  <si>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</si>
  <si>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</si>
  <si>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</si>
  <si>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</si>
  <si>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</si>
  <si>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</si>
  <si>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</si>
  <si>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</si>
  <si>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</si>
  <si>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</si>
  <si>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</si>
  <si>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</si>
  <si>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</si>
  <si>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</si>
  <si>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</si>
  <si>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</si>
  <si>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</si>
  <si>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</si>
  <si>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</si>
  <si>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</si>
  <si>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</si>
  <si>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</si>
  <si>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</si>
  <si>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</si>
  <si>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</si>
  <si>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</si>
  <si>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</si>
  <si>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</si>
  <si>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</si>
  <si>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</si>
  <si>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</si>
  <si>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</si>
  <si>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</si>
  <si>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</si>
  <si>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</si>
  <si>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</si>
  <si>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</si>
  <si>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</si>
  <si>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</si>
  <si>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</si>
  <si>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</si>
  <si>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</si>
  <si>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</si>
  <si>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</si>
  <si>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</si>
  <si>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</si>
  <si>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</si>
  <si>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</si>
  <si>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</si>
  <si>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</si>
  <si>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</si>
  <si>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</si>
  <si>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</si>
  <si>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</si>
  <si>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</si>
  <si>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</si>
  <si>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</si>
  <si>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</si>
  <si>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</si>
  <si>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</si>
  <si>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</si>
  <si>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</si>
  <si>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</si>
  <si>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</si>
  <si>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</si>
  <si>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</si>
  <si>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</si>
  <si>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</si>
  <si>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</si>
  <si>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</si>
  <si>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</si>
  <si>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</si>
  <si>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</si>
  <si>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</si>
  <si>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</si>
  <si>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</si>
  <si>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</si>
  <si>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</si>
  <si>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</si>
  <si>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</si>
  <si>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</si>
  <si>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</si>
  <si>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</si>
  <si>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</si>
  <si>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</si>
  <si>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</si>
  <si>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</si>
  <si>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</si>
  <si>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</si>
  <si>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</si>
  <si>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</si>
  <si>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</si>
  <si>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</si>
  <si>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</si>
  <si>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</si>
  <si>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</si>
  <si>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</si>
  <si>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</si>
  <si>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</si>
  <si>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</si>
  <si>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</si>
  <si>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</si>
  <si>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</si>
  <si>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</si>
  <si>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</si>
  <si>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</si>
  <si>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</si>
  <si>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</si>
  <si>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</si>
  <si>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</si>
  <si>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</si>
  <si>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</si>
  <si>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</si>
  <si>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</si>
  <si>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</si>
  <si>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</si>
  <si>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</si>
  <si>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</si>
  <si>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</si>
  <si>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</si>
  <si>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</si>
  <si>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</si>
  <si>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</si>
  <si>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</si>
  <si>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</si>
  <si>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</si>
  <si>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</si>
  <si>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</si>
  <si>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</si>
  <si>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</si>
  <si>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</si>
  <si>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</si>
  <si>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</si>
  <si>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</si>
  <si>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</si>
  <si>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</si>
  <si>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</si>
  <si>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</si>
  <si>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</si>
  <si>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</si>
  <si>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</si>
  <si>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</si>
  <si>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</si>
  <si>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</si>
  <si>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</si>
  <si>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</si>
  <si>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</si>
  <si>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</si>
  <si>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</si>
  <si>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</si>
  <si>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</si>
  <si>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</si>
  <si>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</si>
  <si>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</si>
  <si>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</si>
  <si>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</si>
  <si>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</si>
  <si>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</si>
  <si>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</si>
  <si>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</si>
  <si>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</si>
  <si>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</si>
  <si>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</si>
  <si>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</si>
  <si>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</si>
  <si>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</si>
  <si>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</si>
  <si>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</si>
  <si>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</si>
  <si>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</si>
  <si>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</si>
  <si>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</si>
  <si>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</si>
  <si>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</si>
  <si>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</si>
  <si>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</si>
  <si>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</si>
  <si>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</si>
  <si>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</si>
  <si>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</si>
  <si>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</si>
  <si>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</si>
  <si>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</si>
  <si>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</si>
  <si>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</si>
  <si>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</si>
  <si>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</si>
  <si>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</si>
  <si>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</si>
  <si>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</si>
  <si>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</si>
  <si>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</si>
  <si>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</si>
  <si>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</si>
  <si>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</si>
  <si>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</si>
  <si>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</si>
  <si>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</si>
  <si>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</si>
  <si>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</si>
  <si>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</si>
  <si>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</si>
  <si>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</si>
  <si>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</si>
  <si>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</si>
  <si>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</si>
  <si>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</si>
  <si>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</si>
  <si>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</si>
  <si>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</si>
  <si>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</si>
  <si>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</si>
  <si>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</si>
  <si>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</si>
  <si>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</si>
  <si>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</si>
  <si>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</si>
  <si>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</si>
  <si>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</si>
  <si>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</si>
  <si>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</si>
  <si>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</si>
  <si>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</si>
  <si>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</si>
  <si>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</si>
  <si>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</si>
  <si>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</si>
  <si>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</si>
  <si>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</si>
  <si>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</si>
  <si>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</si>
  <si>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</si>
  <si>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</si>
  <si>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</si>
  <si>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</si>
  <si>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</si>
  <si>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</si>
  <si>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</si>
  <si>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</si>
  <si>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</si>
  <si>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</si>
  <si>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</si>
  <si>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</si>
  <si>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</si>
  <si>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</si>
  <si>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</si>
  <si>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</si>
  <si>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</si>
  <si>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</si>
  <si>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</si>
  <si>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</si>
  <si>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</si>
  <si>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</si>
  <si>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</si>
  <si>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</si>
  <si>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</si>
  <si>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</si>
  <si>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</si>
  <si>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</si>
  <si>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</si>
  <si>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</si>
  <si>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</si>
  <si>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</si>
  <si>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</si>
  <si>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</si>
  <si>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</si>
  <si>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</si>
  <si>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</si>
  <si>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</si>
  <si>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</si>
  <si>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</si>
  <si>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</si>
  <si>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</si>
  <si>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</si>
  <si>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</si>
  <si>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</si>
  <si>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</si>
  <si>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</si>
  <si>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</si>
  <si>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</si>
  <si>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</si>
  <si>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</si>
  <si>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</si>
  <si>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</si>
  <si>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</si>
  <si>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</si>
  <si>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</si>
  <si>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</si>
  <si>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</si>
  <si>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</si>
  <si>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</si>
  <si>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</si>
  <si>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</si>
  <si>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</si>
  <si>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</si>
  <si>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</si>
  <si>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</si>
  <si>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</si>
  <si>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</si>
  <si>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</si>
  <si>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</si>
  <si>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</si>
  <si>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</si>
  <si>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</si>
  <si>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</si>
  <si>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</si>
  <si>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</si>
  <si>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</si>
  <si>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</si>
  <si>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</si>
  <si>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</si>
  <si>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</si>
  <si>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</si>
  <si>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</si>
  <si>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</si>
  <si>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</si>
  <si>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</si>
  <si>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</si>
  <si>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</si>
  <si>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</si>
  <si>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</si>
  <si>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</si>
  <si>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</si>
  <si>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</si>
  <si>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</si>
  <si>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</si>
  <si>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</si>
  <si>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</si>
  <si>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</si>
  <si>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</si>
  <si>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</si>
  <si>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</si>
  <si>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</si>
  <si>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</si>
  <si>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</si>
  <si>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</si>
  <si>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</si>
  <si>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</si>
  <si>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</si>
  <si>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</si>
  <si>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Tx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</si>
  <si>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</si>
  <si>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SGTN</t>
  </si>
  <si>
    <t>XF465246</t>
  </si>
  <si>
    <t>XF465248</t>
  </si>
  <si>
    <t>Secure</t>
  </si>
  <si>
    <t>66KV TX.4</t>
  </si>
  <si>
    <t>PAAPANKALAN-I</t>
  </si>
  <si>
    <t>Check meter</t>
  </si>
  <si>
    <t>w.e.f 11/11/21</t>
  </si>
  <si>
    <t>w.e.f 16/11</t>
  </si>
  <si>
    <t>w.e.f 25/11/21</t>
  </si>
  <si>
    <t>w.e.f 25/11</t>
  </si>
  <si>
    <t>w.e.f 26/11</t>
  </si>
  <si>
    <t>DECEMBER-2021</t>
  </si>
  <si>
    <t>FINAL READING 31/12/2021</t>
  </si>
  <si>
    <t>INTIAL READING 01/12/2021</t>
  </si>
  <si>
    <t xml:space="preserve">                                      PERIOD 1st DECEMBER-2021 TO 31ST DECEMBER-2021</t>
  </si>
  <si>
    <t>w.e.f 3/12/2021</t>
  </si>
  <si>
    <t>w.e.f 8/12/2021</t>
  </si>
  <si>
    <t>w.e.f 9/12/2021</t>
  </si>
  <si>
    <t>w.e.f 13/12/2021</t>
  </si>
  <si>
    <t>w.e.f 13/12</t>
  </si>
  <si>
    <t>Check meter data</t>
  </si>
  <si>
    <t>UNDER S/DN</t>
  </si>
  <si>
    <t>Note :Sharing taken from wk-38 abt bill 2021-22</t>
  </si>
  <si>
    <t>Check Meter</t>
  </si>
  <si>
    <t xml:space="preserve">Assessment </t>
  </si>
</sst>
</file>

<file path=xl/styles.xml><?xml version="1.0" encoding="utf-8"?>
<styleSheet xmlns="http://schemas.openxmlformats.org/spreadsheetml/2006/main">
  <numFmts count="5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10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9" fillId="29" borderId="1" applyNumberFormat="0" applyAlignment="0" applyProtection="0"/>
    <xf numFmtId="0" fontId="100" fillId="0" borderId="6" applyNumberFormat="0" applyFill="0" applyAlignment="0" applyProtection="0"/>
    <xf numFmtId="0" fontId="101" fillId="30" borderId="0" applyNumberFormat="0" applyBorder="0" applyAlignment="0" applyProtection="0"/>
    <xf numFmtId="0" fontId="0" fillId="31" borderId="7" applyNumberFormat="0" applyFont="0" applyAlignment="0" applyProtection="0"/>
    <xf numFmtId="0" fontId="102" fillId="26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83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2" fontId="0" fillId="32" borderId="0" xfId="0" applyNumberFormat="1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20" fillId="32" borderId="11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30" xfId="0" applyFill="1" applyBorder="1" applyAlignment="1">
      <alignment/>
    </xf>
    <xf numFmtId="0" fontId="0" fillId="32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/>
    </xf>
    <xf numFmtId="193" fontId="2" fillId="0" borderId="0" xfId="0" applyNumberFormat="1" applyFont="1" applyAlignment="1">
      <alignment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3" fillId="0" borderId="2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1" fontId="19" fillId="33" borderId="0" xfId="0" applyNumberFormat="1" applyFont="1" applyFill="1" applyBorder="1" applyAlignment="1">
      <alignment horizontal="center"/>
    </xf>
    <xf numFmtId="1" fontId="19" fillId="33" borderId="0" xfId="0" applyNumberFormat="1" applyFont="1" applyFill="1" applyBorder="1" applyAlignment="1">
      <alignment horizontal="left"/>
    </xf>
    <xf numFmtId="1" fontId="49" fillId="33" borderId="0" xfId="0" applyNumberFormat="1" applyFont="1" applyFill="1" applyBorder="1" applyAlignment="1">
      <alignment horizontal="center"/>
    </xf>
    <xf numFmtId="1" fontId="69" fillId="33" borderId="0" xfId="0" applyNumberFormat="1" applyFont="1" applyFill="1" applyBorder="1" applyAlignment="1">
      <alignment horizontal="center"/>
    </xf>
    <xf numFmtId="1" fontId="4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6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0" fillId="0" borderId="24" xfId="0" applyBorder="1" applyAlignment="1">
      <alignment vertical="center"/>
    </xf>
    <xf numFmtId="0" fontId="21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" fontId="0" fillId="0" borderId="0" xfId="0" applyNumberFormat="1" applyFill="1" applyBorder="1" applyAlignment="1">
      <alignment/>
    </xf>
    <xf numFmtId="0" fontId="19" fillId="0" borderId="3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32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20" fillId="0" borderId="14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193" fontId="49" fillId="0" borderId="0" xfId="0" applyNumberFormat="1" applyFont="1" applyFill="1" applyBorder="1" applyAlignment="1">
      <alignment horizontal="center"/>
    </xf>
    <xf numFmtId="0" fontId="16" fillId="0" borderId="30" xfId="0" applyFont="1" applyFill="1" applyBorder="1" applyAlignment="1">
      <alignment wrapText="1"/>
    </xf>
    <xf numFmtId="2" fontId="19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95" fontId="16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2" fontId="21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/>
    </xf>
    <xf numFmtId="2" fontId="23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left" wrapText="1"/>
    </xf>
    <xf numFmtId="1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2" fontId="20" fillId="0" borderId="15" xfId="0" applyNumberFormat="1" applyFont="1" applyFill="1" applyBorder="1" applyAlignment="1">
      <alignment horizontal="left" wrapText="1"/>
    </xf>
    <xf numFmtId="0" fontId="20" fillId="0" borderId="15" xfId="0" applyFont="1" applyFill="1" applyBorder="1" applyAlignment="1">
      <alignment horizontal="center"/>
    </xf>
    <xf numFmtId="2" fontId="20" fillId="0" borderId="15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93" fontId="13" fillId="0" borderId="0" xfId="0" applyNumberFormat="1" applyFont="1" applyFill="1" applyBorder="1" applyAlignment="1">
      <alignment horizontal="center"/>
    </xf>
    <xf numFmtId="195" fontId="21" fillId="0" borderId="0" xfId="0" applyNumberFormat="1" applyFont="1" applyFill="1" applyBorder="1" applyAlignment="1">
      <alignment horizontal="center" vertical="center"/>
    </xf>
    <xf numFmtId="192" fontId="21" fillId="0" borderId="0" xfId="0" applyNumberFormat="1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80"/>
  <sheetViews>
    <sheetView view="pageBreakPreview" zoomScale="85" zoomScaleSheetLayoutView="85" workbookViewId="0" topLeftCell="A148">
      <selection activeCell="A36" sqref="A36:IV53"/>
    </sheetView>
  </sheetViews>
  <sheetFormatPr defaultColWidth="9.140625" defaultRowHeight="12.75"/>
  <cols>
    <col min="1" max="1" width="4.00390625" style="425" customWidth="1"/>
    <col min="2" max="2" width="26.57421875" style="425" customWidth="1"/>
    <col min="3" max="3" width="12.28125" style="425" customWidth="1"/>
    <col min="4" max="4" width="9.28125" style="425" customWidth="1"/>
    <col min="5" max="5" width="17.140625" style="425" customWidth="1"/>
    <col min="6" max="6" width="10.8515625" style="425" customWidth="1"/>
    <col min="7" max="7" width="13.8515625" style="425" customWidth="1"/>
    <col min="8" max="8" width="14.00390625" style="425" customWidth="1"/>
    <col min="9" max="9" width="10.57421875" style="425" customWidth="1"/>
    <col min="10" max="10" width="13.00390625" style="425" customWidth="1"/>
    <col min="11" max="11" width="13.421875" style="425" customWidth="1"/>
    <col min="12" max="12" width="13.57421875" style="425" customWidth="1"/>
    <col min="13" max="13" width="14.00390625" style="425" customWidth="1"/>
    <col min="14" max="14" width="9.28125" style="425" customWidth="1"/>
    <col min="15" max="15" width="12.8515625" style="425" customWidth="1"/>
    <col min="16" max="16" width="14.28125" style="425" customWidth="1"/>
    <col min="17" max="17" width="18.8515625" style="425" customWidth="1"/>
    <col min="18" max="18" width="4.7109375" style="425" customWidth="1"/>
    <col min="19" max="16384" width="9.140625" style="425" customWidth="1"/>
  </cols>
  <sheetData>
    <row r="1" spans="1:17" s="84" customFormat="1" ht="14.25" customHeight="1">
      <c r="A1" s="145" t="s">
        <v>216</v>
      </c>
      <c r="Q1" s="757" t="s">
        <v>480</v>
      </c>
    </row>
    <row r="2" spans="1:11" s="87" customFormat="1" ht="14.25" customHeight="1">
      <c r="A2" s="15" t="s">
        <v>217</v>
      </c>
      <c r="K2" s="758"/>
    </row>
    <row r="3" spans="1:8" s="87" customFormat="1" ht="14.25" customHeight="1">
      <c r="A3" s="759" t="s">
        <v>0</v>
      </c>
      <c r="B3" s="760"/>
      <c r="C3" s="760"/>
      <c r="D3" s="760"/>
      <c r="E3" s="760"/>
      <c r="F3" s="760"/>
      <c r="G3" s="760"/>
      <c r="H3" s="497"/>
    </row>
    <row r="4" spans="1:16" s="549" customFormat="1" ht="14.25" customHeight="1" thickBot="1">
      <c r="A4" s="761" t="s">
        <v>218</v>
      </c>
      <c r="G4" s="265"/>
      <c r="H4" s="265"/>
      <c r="I4" s="762" t="s">
        <v>372</v>
      </c>
      <c r="J4" s="265"/>
      <c r="K4" s="265"/>
      <c r="L4" s="265"/>
      <c r="M4" s="265"/>
      <c r="N4" s="762" t="s">
        <v>373</v>
      </c>
      <c r="O4" s="265"/>
      <c r="P4" s="265"/>
    </row>
    <row r="5" spans="1:17" s="500" customFormat="1" ht="56.25" customHeight="1" thickBot="1" thickTop="1">
      <c r="A5" s="498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">
        <v>481</v>
      </c>
      <c r="H5" s="478" t="s">
        <v>482</v>
      </c>
      <c r="I5" s="478" t="s">
        <v>4</v>
      </c>
      <c r="J5" s="478" t="s">
        <v>5</v>
      </c>
      <c r="K5" s="499" t="s">
        <v>6</v>
      </c>
      <c r="L5" s="476" t="str">
        <f>G5</f>
        <v>FINAL READING 31/12/2021</v>
      </c>
      <c r="M5" s="478" t="str">
        <f>H5</f>
        <v>INTIAL READING 01/12/2021</v>
      </c>
      <c r="N5" s="478" t="s">
        <v>4</v>
      </c>
      <c r="O5" s="478" t="s">
        <v>5</v>
      </c>
      <c r="P5" s="499" t="s">
        <v>6</v>
      </c>
      <c r="Q5" s="499" t="s">
        <v>286</v>
      </c>
    </row>
    <row r="6" spans="1:12" ht="1.5" customHeight="1" hidden="1" thickTop="1">
      <c r="A6" s="7"/>
      <c r="B6" s="8"/>
      <c r="C6" s="7"/>
      <c r="D6" s="7"/>
      <c r="E6" s="7"/>
      <c r="F6" s="7"/>
      <c r="L6" s="436"/>
    </row>
    <row r="7" spans="1:17" ht="13.5" customHeight="1" thickTop="1">
      <c r="A7" s="263"/>
      <c r="B7" s="323" t="s">
        <v>13</v>
      </c>
      <c r="C7" s="313"/>
      <c r="D7" s="326"/>
      <c r="E7" s="326"/>
      <c r="F7" s="313"/>
      <c r="G7" s="318"/>
      <c r="H7" s="459"/>
      <c r="I7" s="459"/>
      <c r="J7" s="459"/>
      <c r="K7" s="121"/>
      <c r="L7" s="318"/>
      <c r="M7" s="459"/>
      <c r="N7" s="459"/>
      <c r="O7" s="459"/>
      <c r="P7" s="501"/>
      <c r="Q7" s="429"/>
    </row>
    <row r="8" spans="1:17" ht="13.5" customHeight="1">
      <c r="A8" s="263">
        <v>1</v>
      </c>
      <c r="B8" s="322" t="s">
        <v>14</v>
      </c>
      <c r="C8" s="313">
        <v>5128429</v>
      </c>
      <c r="D8" s="325" t="s">
        <v>12</v>
      </c>
      <c r="E8" s="306" t="s">
        <v>323</v>
      </c>
      <c r="F8" s="313">
        <v>-1000</v>
      </c>
      <c r="G8" s="318">
        <v>963208</v>
      </c>
      <c r="H8" s="319">
        <v>963202</v>
      </c>
      <c r="I8" s="319">
        <f>G8-H8</f>
        <v>6</v>
      </c>
      <c r="J8" s="319">
        <f>$F8*I8</f>
        <v>-6000</v>
      </c>
      <c r="K8" s="320">
        <f>J8/1000000</f>
        <v>-0.006</v>
      </c>
      <c r="L8" s="318">
        <v>993342</v>
      </c>
      <c r="M8" s="319">
        <v>993332</v>
      </c>
      <c r="N8" s="319">
        <f>L8-M8</f>
        <v>10</v>
      </c>
      <c r="O8" s="319">
        <f>$F8*N8</f>
        <v>-10000</v>
      </c>
      <c r="P8" s="320">
        <f>O8/1000000</f>
        <v>-0.01</v>
      </c>
      <c r="Q8" s="736"/>
    </row>
    <row r="9" spans="1:17" ht="13.5" customHeight="1">
      <c r="A9" s="263">
        <v>2</v>
      </c>
      <c r="B9" s="322" t="s">
        <v>355</v>
      </c>
      <c r="C9" s="313">
        <v>4864976</v>
      </c>
      <c r="D9" s="325" t="s">
        <v>12</v>
      </c>
      <c r="E9" s="306" t="s">
        <v>323</v>
      </c>
      <c r="F9" s="313">
        <v>-2000</v>
      </c>
      <c r="G9" s="318">
        <v>90466</v>
      </c>
      <c r="H9" s="319">
        <v>89900</v>
      </c>
      <c r="I9" s="319">
        <f>G9-H9</f>
        <v>566</v>
      </c>
      <c r="J9" s="319">
        <f>$F9*I9</f>
        <v>-1132000</v>
      </c>
      <c r="K9" s="320">
        <f>J9/1000000</f>
        <v>-1.132</v>
      </c>
      <c r="L9" s="318">
        <v>5002</v>
      </c>
      <c r="M9" s="319">
        <v>4985</v>
      </c>
      <c r="N9" s="319">
        <f>L9-M9</f>
        <v>17</v>
      </c>
      <c r="O9" s="319">
        <f>$F9*N9</f>
        <v>-34000</v>
      </c>
      <c r="P9" s="320">
        <f>O9/1000000</f>
        <v>-0.034</v>
      </c>
      <c r="Q9" s="435"/>
    </row>
    <row r="10" spans="1:17" ht="13.5" customHeight="1">
      <c r="A10" s="263">
        <v>3</v>
      </c>
      <c r="B10" s="322" t="s">
        <v>16</v>
      </c>
      <c r="C10" s="313">
        <v>4864924</v>
      </c>
      <c r="D10" s="325" t="s">
        <v>12</v>
      </c>
      <c r="E10" s="306" t="s">
        <v>323</v>
      </c>
      <c r="F10" s="313">
        <v>-1000</v>
      </c>
      <c r="G10" s="318">
        <v>13219</v>
      </c>
      <c r="H10" s="319">
        <v>11528</v>
      </c>
      <c r="I10" s="319">
        <f>G10-H10</f>
        <v>1691</v>
      </c>
      <c r="J10" s="319">
        <f>$F10*I10</f>
        <v>-1691000</v>
      </c>
      <c r="K10" s="320">
        <f>J10/1000000</f>
        <v>-1.691</v>
      </c>
      <c r="L10" s="318">
        <v>428</v>
      </c>
      <c r="M10" s="319">
        <v>418</v>
      </c>
      <c r="N10" s="319">
        <f>L10-M10</f>
        <v>10</v>
      </c>
      <c r="O10" s="319">
        <f>$F10*N10</f>
        <v>-10000</v>
      </c>
      <c r="P10" s="320">
        <f>O10/1000000</f>
        <v>-0.01</v>
      </c>
      <c r="Q10" s="429"/>
    </row>
    <row r="11" spans="1:17" ht="12" customHeight="1">
      <c r="A11" s="263">
        <v>4</v>
      </c>
      <c r="B11" s="322" t="s">
        <v>154</v>
      </c>
      <c r="C11" s="313">
        <v>5295184</v>
      </c>
      <c r="D11" s="325" t="s">
        <v>12</v>
      </c>
      <c r="E11" s="306" t="s">
        <v>323</v>
      </c>
      <c r="F11" s="313">
        <v>-1000</v>
      </c>
      <c r="G11" s="318">
        <v>58828</v>
      </c>
      <c r="H11" s="319">
        <v>53834</v>
      </c>
      <c r="I11" s="319">
        <f>G11-H11</f>
        <v>4994</v>
      </c>
      <c r="J11" s="319">
        <f>$F11*I11</f>
        <v>-4994000</v>
      </c>
      <c r="K11" s="320">
        <f>J11/1000000</f>
        <v>-4.994</v>
      </c>
      <c r="L11" s="318">
        <v>96843</v>
      </c>
      <c r="M11" s="319">
        <v>96757</v>
      </c>
      <c r="N11" s="319">
        <f>L11-M11</f>
        <v>86</v>
      </c>
      <c r="O11" s="319">
        <f>$F11*N11</f>
        <v>-86000</v>
      </c>
      <c r="P11" s="320">
        <f>O11/1000000</f>
        <v>-0.086</v>
      </c>
      <c r="Q11" s="429"/>
    </row>
    <row r="12" spans="1:17" ht="12" customHeight="1">
      <c r="A12" s="263"/>
      <c r="B12" s="322"/>
      <c r="C12" s="313"/>
      <c r="D12" s="325"/>
      <c r="E12" s="306"/>
      <c r="F12" s="313">
        <v>-1000</v>
      </c>
      <c r="G12" s="318">
        <v>39789</v>
      </c>
      <c r="H12" s="319">
        <v>39226</v>
      </c>
      <c r="I12" s="319">
        <f>G12-H12</f>
        <v>563</v>
      </c>
      <c r="J12" s="319">
        <f>$F12*I12</f>
        <v>-563000</v>
      </c>
      <c r="K12" s="320">
        <f>J12/1000000</f>
        <v>-0.563</v>
      </c>
      <c r="L12" s="318"/>
      <c r="M12" s="319"/>
      <c r="N12" s="319"/>
      <c r="O12" s="319"/>
      <c r="P12" s="320"/>
      <c r="Q12" s="429"/>
    </row>
    <row r="13" spans="1:17" ht="12" customHeight="1">
      <c r="A13" s="263"/>
      <c r="B13" s="323" t="s">
        <v>17</v>
      </c>
      <c r="C13" s="313"/>
      <c r="D13" s="326"/>
      <c r="E13" s="326"/>
      <c r="F13" s="313"/>
      <c r="G13" s="318"/>
      <c r="H13" s="319"/>
      <c r="I13" s="319"/>
      <c r="J13" s="319"/>
      <c r="K13" s="320"/>
      <c r="L13" s="318"/>
      <c r="M13" s="319"/>
      <c r="N13" s="319"/>
      <c r="O13" s="319"/>
      <c r="P13" s="320"/>
      <c r="Q13" s="429"/>
    </row>
    <row r="14" spans="1:17" ht="12" customHeight="1">
      <c r="A14" s="263">
        <v>5</v>
      </c>
      <c r="B14" s="322" t="s">
        <v>14</v>
      </c>
      <c r="C14" s="313">
        <v>4864916</v>
      </c>
      <c r="D14" s="325" t="s">
        <v>12</v>
      </c>
      <c r="E14" s="306" t="s">
        <v>323</v>
      </c>
      <c r="F14" s="313">
        <v>-1000</v>
      </c>
      <c r="G14" s="318">
        <v>998808</v>
      </c>
      <c r="H14" s="319">
        <v>998484</v>
      </c>
      <c r="I14" s="319">
        <f>G14-H14</f>
        <v>324</v>
      </c>
      <c r="J14" s="319">
        <f>$F14*I14</f>
        <v>-324000</v>
      </c>
      <c r="K14" s="320">
        <f>J14/1000000</f>
        <v>-0.324</v>
      </c>
      <c r="L14" s="318">
        <v>986453</v>
      </c>
      <c r="M14" s="319">
        <v>986475</v>
      </c>
      <c r="N14" s="319">
        <f>L14-M14</f>
        <v>-22</v>
      </c>
      <c r="O14" s="319">
        <f>$F14*N14</f>
        <v>22000</v>
      </c>
      <c r="P14" s="320">
        <f>O14/1000000</f>
        <v>0.022</v>
      </c>
      <c r="Q14" s="429"/>
    </row>
    <row r="15" spans="1:17" ht="12" customHeight="1">
      <c r="A15" s="263">
        <v>6</v>
      </c>
      <c r="B15" s="322" t="s">
        <v>15</v>
      </c>
      <c r="C15" s="313">
        <v>5295137</v>
      </c>
      <c r="D15" s="325" t="s">
        <v>12</v>
      </c>
      <c r="E15" s="306" t="s">
        <v>323</v>
      </c>
      <c r="F15" s="313">
        <v>-1000</v>
      </c>
      <c r="G15" s="318">
        <v>899722</v>
      </c>
      <c r="H15" s="319">
        <v>899183</v>
      </c>
      <c r="I15" s="319">
        <f>G15-H15</f>
        <v>539</v>
      </c>
      <c r="J15" s="319">
        <f>$F15*I15</f>
        <v>-539000</v>
      </c>
      <c r="K15" s="320">
        <f>J15/1000000</f>
        <v>-0.539</v>
      </c>
      <c r="L15" s="318">
        <v>26912</v>
      </c>
      <c r="M15" s="319">
        <v>26749</v>
      </c>
      <c r="N15" s="319">
        <f>L15-M15</f>
        <v>163</v>
      </c>
      <c r="O15" s="319">
        <f>$F15*N15</f>
        <v>-163000</v>
      </c>
      <c r="P15" s="320">
        <f>O15/1000000</f>
        <v>-0.163</v>
      </c>
      <c r="Q15" s="429"/>
    </row>
    <row r="16" spans="1:17" ht="12" customHeight="1">
      <c r="A16" s="263"/>
      <c r="B16" s="322"/>
      <c r="C16" s="313"/>
      <c r="D16" s="325"/>
      <c r="E16" s="306"/>
      <c r="F16" s="313">
        <v>-1000</v>
      </c>
      <c r="G16" s="318"/>
      <c r="H16" s="319"/>
      <c r="I16" s="319"/>
      <c r="J16" s="319"/>
      <c r="K16" s="320"/>
      <c r="L16" s="318">
        <v>26556</v>
      </c>
      <c r="M16" s="319">
        <v>26544</v>
      </c>
      <c r="N16" s="319">
        <f>L16-M16</f>
        <v>12</v>
      </c>
      <c r="O16" s="319">
        <f>$F16*N16</f>
        <v>-12000</v>
      </c>
      <c r="P16" s="320">
        <f>O16/1000000</f>
        <v>-0.012</v>
      </c>
      <c r="Q16" s="429"/>
    </row>
    <row r="17" spans="1:17" ht="12" customHeight="1">
      <c r="A17" s="263"/>
      <c r="B17" s="323" t="s">
        <v>20</v>
      </c>
      <c r="C17" s="313"/>
      <c r="D17" s="326"/>
      <c r="E17" s="306"/>
      <c r="F17" s="313"/>
      <c r="G17" s="318"/>
      <c r="H17" s="319"/>
      <c r="I17" s="319"/>
      <c r="J17" s="319"/>
      <c r="K17" s="320"/>
      <c r="L17" s="318"/>
      <c r="M17" s="319"/>
      <c r="N17" s="319"/>
      <c r="O17" s="319"/>
      <c r="P17" s="320"/>
      <c r="Q17" s="429"/>
    </row>
    <row r="18" spans="1:17" ht="12" customHeight="1">
      <c r="A18" s="263">
        <v>7</v>
      </c>
      <c r="B18" s="322" t="s">
        <v>466</v>
      </c>
      <c r="C18" s="313">
        <v>4864964</v>
      </c>
      <c r="D18" s="325" t="s">
        <v>12</v>
      </c>
      <c r="E18" s="306" t="s">
        <v>323</v>
      </c>
      <c r="F18" s="313">
        <v>-1000</v>
      </c>
      <c r="G18" s="318">
        <v>19082</v>
      </c>
      <c r="H18" s="319">
        <v>16353</v>
      </c>
      <c r="I18" s="319">
        <f aca="true" t="shared" si="0" ref="I18:I23">G18-H18</f>
        <v>2729</v>
      </c>
      <c r="J18" s="319">
        <f aca="true" t="shared" si="1" ref="J18:J23">$F18*I18</f>
        <v>-2729000</v>
      </c>
      <c r="K18" s="320">
        <f aca="true" t="shared" si="2" ref="K18:K23">J18/1000000</f>
        <v>-2.729</v>
      </c>
      <c r="L18" s="318">
        <v>999812</v>
      </c>
      <c r="M18" s="319">
        <v>999811</v>
      </c>
      <c r="N18" s="319">
        <f>L18-M18</f>
        <v>1</v>
      </c>
      <c r="O18" s="319">
        <f>$F18*N18</f>
        <v>-1000</v>
      </c>
      <c r="P18" s="320">
        <f>O18/1000000</f>
        <v>-0.001</v>
      </c>
      <c r="Q18" s="429"/>
    </row>
    <row r="19" spans="1:17" ht="12" customHeight="1">
      <c r="A19" s="263">
        <v>8</v>
      </c>
      <c r="B19" s="322" t="s">
        <v>15</v>
      </c>
      <c r="C19" s="313">
        <v>4865022</v>
      </c>
      <c r="D19" s="325" t="s">
        <v>12</v>
      </c>
      <c r="E19" s="306" t="s">
        <v>323</v>
      </c>
      <c r="F19" s="313">
        <v>-1000</v>
      </c>
      <c r="G19" s="318">
        <v>25829</v>
      </c>
      <c r="H19" s="319">
        <v>25109</v>
      </c>
      <c r="I19" s="319">
        <f t="shared" si="0"/>
        <v>720</v>
      </c>
      <c r="J19" s="319">
        <f t="shared" si="1"/>
        <v>-720000</v>
      </c>
      <c r="K19" s="320">
        <f t="shared" si="2"/>
        <v>-0.72</v>
      </c>
      <c r="L19" s="318">
        <v>997984</v>
      </c>
      <c r="M19" s="319">
        <v>997984</v>
      </c>
      <c r="N19" s="319">
        <f>L19-M19</f>
        <v>0</v>
      </c>
      <c r="O19" s="319">
        <f>$F19*N19</f>
        <v>0</v>
      </c>
      <c r="P19" s="320">
        <f>O19/1000000</f>
        <v>0</v>
      </c>
      <c r="Q19" s="439"/>
    </row>
    <row r="20" spans="1:17" ht="12" customHeight="1">
      <c r="A20" s="263">
        <v>9</v>
      </c>
      <c r="B20" s="322" t="s">
        <v>21</v>
      </c>
      <c r="C20" s="313">
        <v>4864997</v>
      </c>
      <c r="D20" s="325" t="s">
        <v>12</v>
      </c>
      <c r="E20" s="306" t="s">
        <v>323</v>
      </c>
      <c r="F20" s="313">
        <v>-1000</v>
      </c>
      <c r="G20" s="318">
        <v>18331</v>
      </c>
      <c r="H20" s="319">
        <v>17295</v>
      </c>
      <c r="I20" s="319">
        <f t="shared" si="0"/>
        <v>1036</v>
      </c>
      <c r="J20" s="319">
        <f t="shared" si="1"/>
        <v>-1036000</v>
      </c>
      <c r="K20" s="320">
        <f t="shared" si="2"/>
        <v>-1.036</v>
      </c>
      <c r="L20" s="318">
        <v>996995</v>
      </c>
      <c r="M20" s="319">
        <v>996976</v>
      </c>
      <c r="N20" s="319">
        <f>L20-M20</f>
        <v>19</v>
      </c>
      <c r="O20" s="319">
        <f>$F20*N20</f>
        <v>-19000</v>
      </c>
      <c r="P20" s="320">
        <f>O20/1000000</f>
        <v>-0.019</v>
      </c>
      <c r="Q20" s="438"/>
    </row>
    <row r="21" spans="1:17" ht="13.5" customHeight="1">
      <c r="A21" s="263">
        <v>10</v>
      </c>
      <c r="B21" s="322" t="s">
        <v>22</v>
      </c>
      <c r="C21" s="313">
        <v>5295166</v>
      </c>
      <c r="D21" s="325" t="s">
        <v>12</v>
      </c>
      <c r="E21" s="306" t="s">
        <v>323</v>
      </c>
      <c r="F21" s="313">
        <v>-500</v>
      </c>
      <c r="G21" s="318">
        <v>42682</v>
      </c>
      <c r="H21" s="319">
        <v>42512</v>
      </c>
      <c r="I21" s="319">
        <f t="shared" si="0"/>
        <v>170</v>
      </c>
      <c r="J21" s="319">
        <f t="shared" si="1"/>
        <v>-85000</v>
      </c>
      <c r="K21" s="320">
        <f t="shared" si="2"/>
        <v>-0.085</v>
      </c>
      <c r="L21" s="318">
        <v>837169</v>
      </c>
      <c r="M21" s="319">
        <v>837119</v>
      </c>
      <c r="N21" s="319">
        <f>L21-M21</f>
        <v>50</v>
      </c>
      <c r="O21" s="319">
        <f>$F21*N21</f>
        <v>-25000</v>
      </c>
      <c r="P21" s="320">
        <f>O21/1000000</f>
        <v>-0.025</v>
      </c>
      <c r="Q21" s="429"/>
    </row>
    <row r="22" spans="1:17" ht="13.5" customHeight="1">
      <c r="A22" s="263"/>
      <c r="B22" s="322"/>
      <c r="C22" s="313"/>
      <c r="D22" s="325"/>
      <c r="E22" s="306"/>
      <c r="F22" s="313">
        <v>-500</v>
      </c>
      <c r="G22" s="318">
        <v>11304</v>
      </c>
      <c r="H22" s="319">
        <v>10964</v>
      </c>
      <c r="I22" s="319">
        <f t="shared" si="0"/>
        <v>340</v>
      </c>
      <c r="J22" s="319">
        <f t="shared" si="1"/>
        <v>-170000</v>
      </c>
      <c r="K22" s="320">
        <f t="shared" si="2"/>
        <v>-0.17</v>
      </c>
      <c r="L22" s="318"/>
      <c r="M22" s="319"/>
      <c r="N22" s="319"/>
      <c r="O22" s="319"/>
      <c r="P22" s="320"/>
      <c r="Q22" s="429"/>
    </row>
    <row r="23" spans="1:17" ht="13.5" customHeight="1">
      <c r="A23" s="263"/>
      <c r="B23" s="322"/>
      <c r="C23" s="313"/>
      <c r="D23" s="325"/>
      <c r="E23" s="306"/>
      <c r="F23" s="313">
        <v>-500</v>
      </c>
      <c r="G23" s="318">
        <v>995039</v>
      </c>
      <c r="H23" s="319">
        <v>994531</v>
      </c>
      <c r="I23" s="319">
        <f t="shared" si="0"/>
        <v>508</v>
      </c>
      <c r="J23" s="319">
        <f t="shared" si="1"/>
        <v>-254000</v>
      </c>
      <c r="K23" s="320">
        <f t="shared" si="2"/>
        <v>-0.254</v>
      </c>
      <c r="L23" s="318"/>
      <c r="M23" s="319"/>
      <c r="N23" s="319"/>
      <c r="O23" s="319"/>
      <c r="P23" s="320"/>
      <c r="Q23" s="429"/>
    </row>
    <row r="24" spans="1:17" ht="13.5" customHeight="1">
      <c r="A24" s="263"/>
      <c r="B24" s="323" t="s">
        <v>23</v>
      </c>
      <c r="C24" s="313"/>
      <c r="D24" s="326"/>
      <c r="E24" s="306"/>
      <c r="F24" s="313"/>
      <c r="G24" s="318"/>
      <c r="H24" s="319"/>
      <c r="I24" s="319"/>
      <c r="J24" s="319"/>
      <c r="K24" s="320"/>
      <c r="L24" s="318"/>
      <c r="M24" s="319"/>
      <c r="N24" s="319"/>
      <c r="O24" s="319"/>
      <c r="P24" s="320"/>
      <c r="Q24" s="429"/>
    </row>
    <row r="25" spans="1:17" ht="13.5" customHeight="1">
      <c r="A25" s="263">
        <v>11</v>
      </c>
      <c r="B25" s="322" t="s">
        <v>14</v>
      </c>
      <c r="C25" s="313">
        <v>4864930</v>
      </c>
      <c r="D25" s="325" t="s">
        <v>12</v>
      </c>
      <c r="E25" s="306" t="s">
        <v>323</v>
      </c>
      <c r="F25" s="313">
        <v>-1000</v>
      </c>
      <c r="G25" s="318">
        <v>1829</v>
      </c>
      <c r="H25" s="319">
        <v>492</v>
      </c>
      <c r="I25" s="319">
        <f aca="true" t="shared" si="3" ref="I25:I30">G25-H25</f>
        <v>1337</v>
      </c>
      <c r="J25" s="319">
        <f aca="true" t="shared" si="4" ref="J25:J30">$F25*I25</f>
        <v>-1337000</v>
      </c>
      <c r="K25" s="320">
        <f aca="true" t="shared" si="5" ref="K25:K30">J25/1000000</f>
        <v>-1.337</v>
      </c>
      <c r="L25" s="318">
        <v>998385</v>
      </c>
      <c r="M25" s="319">
        <v>998385</v>
      </c>
      <c r="N25" s="319">
        <f aca="true" t="shared" si="6" ref="N25:N30">L25-M25</f>
        <v>0</v>
      </c>
      <c r="O25" s="319">
        <f aca="true" t="shared" si="7" ref="O25:O30">$F25*N25</f>
        <v>0</v>
      </c>
      <c r="P25" s="320">
        <f aca="true" t="shared" si="8" ref="P25:P30">O25/1000000</f>
        <v>0</v>
      </c>
      <c r="Q25" s="439"/>
    </row>
    <row r="26" spans="1:17" ht="13.5" customHeight="1">
      <c r="A26" s="263">
        <v>12</v>
      </c>
      <c r="B26" s="322" t="s">
        <v>24</v>
      </c>
      <c r="C26" s="313">
        <v>5128411</v>
      </c>
      <c r="D26" s="325" t="s">
        <v>12</v>
      </c>
      <c r="E26" s="306" t="s">
        <v>323</v>
      </c>
      <c r="F26" s="313">
        <v>-1000</v>
      </c>
      <c r="G26" s="318">
        <v>11800</v>
      </c>
      <c r="H26" s="319">
        <v>10550</v>
      </c>
      <c r="I26" s="319">
        <f>G26-H26</f>
        <v>1250</v>
      </c>
      <c r="J26" s="319">
        <f>$F26*I26</f>
        <v>-1250000</v>
      </c>
      <c r="K26" s="320">
        <f>J26/1000000</f>
        <v>-1.25</v>
      </c>
      <c r="L26" s="318">
        <v>999604</v>
      </c>
      <c r="M26" s="319">
        <v>999604</v>
      </c>
      <c r="N26" s="319">
        <f>L26-M26</f>
        <v>0</v>
      </c>
      <c r="O26" s="319">
        <f>$F26*N26</f>
        <v>0</v>
      </c>
      <c r="P26" s="320">
        <f>O26/1000000</f>
        <v>0</v>
      </c>
      <c r="Q26" s="439"/>
    </row>
    <row r="27" spans="1:17" ht="13.5" customHeight="1">
      <c r="A27" s="263">
        <v>13</v>
      </c>
      <c r="B27" s="322" t="s">
        <v>21</v>
      </c>
      <c r="C27" s="313">
        <v>4864922</v>
      </c>
      <c r="D27" s="325" t="s">
        <v>12</v>
      </c>
      <c r="E27" s="306" t="s">
        <v>323</v>
      </c>
      <c r="F27" s="313">
        <v>-1000</v>
      </c>
      <c r="G27" s="318">
        <v>54361</v>
      </c>
      <c r="H27" s="319">
        <v>54232</v>
      </c>
      <c r="I27" s="319">
        <f t="shared" si="3"/>
        <v>129</v>
      </c>
      <c r="J27" s="319">
        <f t="shared" si="4"/>
        <v>-129000</v>
      </c>
      <c r="K27" s="320">
        <f t="shared" si="5"/>
        <v>-0.129</v>
      </c>
      <c r="L27" s="318">
        <v>996582</v>
      </c>
      <c r="M27" s="319">
        <v>996582</v>
      </c>
      <c r="N27" s="319">
        <f t="shared" si="6"/>
        <v>0</v>
      </c>
      <c r="O27" s="319">
        <f t="shared" si="7"/>
        <v>0</v>
      </c>
      <c r="P27" s="320">
        <f t="shared" si="8"/>
        <v>0</v>
      </c>
      <c r="Q27" s="438"/>
    </row>
    <row r="28" spans="1:17" ht="13.5" customHeight="1">
      <c r="A28" s="263">
        <v>14</v>
      </c>
      <c r="B28" s="322" t="s">
        <v>22</v>
      </c>
      <c r="C28" s="313">
        <v>40001535</v>
      </c>
      <c r="D28" s="325" t="s">
        <v>12</v>
      </c>
      <c r="E28" s="306" t="s">
        <v>323</v>
      </c>
      <c r="F28" s="313">
        <v>-1</v>
      </c>
      <c r="G28" s="318">
        <v>26462</v>
      </c>
      <c r="H28" s="319">
        <v>24995</v>
      </c>
      <c r="I28" s="319">
        <f t="shared" si="3"/>
        <v>1467</v>
      </c>
      <c r="J28" s="319">
        <f t="shared" si="4"/>
        <v>-1467</v>
      </c>
      <c r="K28" s="320">
        <f>J28/1000</f>
        <v>-1.467</v>
      </c>
      <c r="L28" s="318">
        <v>99999723</v>
      </c>
      <c r="M28" s="264">
        <v>99999723</v>
      </c>
      <c r="N28" s="319">
        <f t="shared" si="6"/>
        <v>0</v>
      </c>
      <c r="O28" s="319">
        <f t="shared" si="7"/>
        <v>0</v>
      </c>
      <c r="P28" s="320">
        <f>O28/1000</f>
        <v>0</v>
      </c>
      <c r="Q28" s="438"/>
    </row>
    <row r="29" spans="1:17" ht="13.5" customHeight="1">
      <c r="A29" s="263">
        <v>15</v>
      </c>
      <c r="B29" s="322" t="s">
        <v>448</v>
      </c>
      <c r="C29" s="313">
        <v>4902494</v>
      </c>
      <c r="D29" s="325" t="s">
        <v>12</v>
      </c>
      <c r="E29" s="306" t="s">
        <v>323</v>
      </c>
      <c r="F29" s="313">
        <v>1000</v>
      </c>
      <c r="G29" s="318">
        <v>736330</v>
      </c>
      <c r="H29" s="319">
        <v>740850</v>
      </c>
      <c r="I29" s="319">
        <f t="shared" si="3"/>
        <v>-4520</v>
      </c>
      <c r="J29" s="319">
        <f t="shared" si="4"/>
        <v>-4520000</v>
      </c>
      <c r="K29" s="320">
        <f t="shared" si="5"/>
        <v>-4.52</v>
      </c>
      <c r="L29" s="318">
        <v>999747</v>
      </c>
      <c r="M29" s="319">
        <v>999747</v>
      </c>
      <c r="N29" s="319">
        <f t="shared" si="6"/>
        <v>0</v>
      </c>
      <c r="O29" s="319">
        <f t="shared" si="7"/>
        <v>0</v>
      </c>
      <c r="P29" s="320">
        <f t="shared" si="8"/>
        <v>0</v>
      </c>
      <c r="Q29" s="429"/>
    </row>
    <row r="30" spans="1:17" ht="13.5" customHeight="1">
      <c r="A30" s="263">
        <v>16</v>
      </c>
      <c r="B30" s="322" t="s">
        <v>447</v>
      </c>
      <c r="C30" s="313">
        <v>4902484</v>
      </c>
      <c r="D30" s="325" t="s">
        <v>12</v>
      </c>
      <c r="E30" s="306" t="s">
        <v>323</v>
      </c>
      <c r="F30" s="313">
        <v>500</v>
      </c>
      <c r="G30" s="318">
        <v>827211</v>
      </c>
      <c r="H30" s="319">
        <v>835260</v>
      </c>
      <c r="I30" s="319">
        <f t="shared" si="3"/>
        <v>-8049</v>
      </c>
      <c r="J30" s="319">
        <f t="shared" si="4"/>
        <v>-4024500</v>
      </c>
      <c r="K30" s="320">
        <f t="shared" si="5"/>
        <v>-4.0245</v>
      </c>
      <c r="L30" s="318">
        <v>999991</v>
      </c>
      <c r="M30" s="319">
        <v>999991</v>
      </c>
      <c r="N30" s="319">
        <f t="shared" si="6"/>
        <v>0</v>
      </c>
      <c r="O30" s="319">
        <f t="shared" si="7"/>
        <v>0</v>
      </c>
      <c r="P30" s="320">
        <f t="shared" si="8"/>
        <v>0</v>
      </c>
      <c r="Q30" s="429"/>
    </row>
    <row r="31" spans="1:17" ht="13.5" customHeight="1">
      <c r="A31" s="263"/>
      <c r="B31" s="323" t="s">
        <v>412</v>
      </c>
      <c r="C31" s="313"/>
      <c r="D31" s="325"/>
      <c r="E31" s="306"/>
      <c r="F31" s="313"/>
      <c r="G31" s="318"/>
      <c r="H31" s="319"/>
      <c r="I31" s="319"/>
      <c r="J31" s="319"/>
      <c r="K31" s="320"/>
      <c r="L31" s="318"/>
      <c r="M31" s="319"/>
      <c r="N31" s="319"/>
      <c r="O31" s="319"/>
      <c r="P31" s="320"/>
      <c r="Q31" s="429"/>
    </row>
    <row r="32" spans="1:17" ht="13.5" customHeight="1">
      <c r="A32" s="263">
        <v>17</v>
      </c>
      <c r="B32" s="322" t="s">
        <v>14</v>
      </c>
      <c r="C32" s="313">
        <v>4864963</v>
      </c>
      <c r="D32" s="325" t="s">
        <v>12</v>
      </c>
      <c r="E32" s="306" t="s">
        <v>323</v>
      </c>
      <c r="F32" s="313">
        <v>-1000</v>
      </c>
      <c r="G32" s="318">
        <v>14481</v>
      </c>
      <c r="H32" s="319">
        <v>14349</v>
      </c>
      <c r="I32" s="319">
        <f>G32-H32</f>
        <v>132</v>
      </c>
      <c r="J32" s="319">
        <f>$F32*I32</f>
        <v>-132000</v>
      </c>
      <c r="K32" s="320">
        <f>J32/1000000</f>
        <v>-0.132</v>
      </c>
      <c r="L32" s="318">
        <v>999345</v>
      </c>
      <c r="M32" s="319">
        <v>999380</v>
      </c>
      <c r="N32" s="319">
        <f>L32-M32</f>
        <v>-35</v>
      </c>
      <c r="O32" s="319">
        <f>$F32*N32</f>
        <v>35000</v>
      </c>
      <c r="P32" s="320">
        <f>O32/1000000</f>
        <v>0.035</v>
      </c>
      <c r="Q32" s="429"/>
    </row>
    <row r="33" spans="1:17" ht="13.5" customHeight="1">
      <c r="A33" s="263">
        <v>18</v>
      </c>
      <c r="B33" s="322" t="s">
        <v>15</v>
      </c>
      <c r="C33" s="313">
        <v>5128462</v>
      </c>
      <c r="D33" s="325" t="s">
        <v>12</v>
      </c>
      <c r="E33" s="306" t="s">
        <v>323</v>
      </c>
      <c r="F33" s="313">
        <v>-500</v>
      </c>
      <c r="G33" s="318">
        <v>73556</v>
      </c>
      <c r="H33" s="319">
        <v>72921</v>
      </c>
      <c r="I33" s="319">
        <f>G33-H33</f>
        <v>635</v>
      </c>
      <c r="J33" s="319">
        <f>$F33*I33</f>
        <v>-317500</v>
      </c>
      <c r="K33" s="320">
        <f>J33/1000000</f>
        <v>-0.3175</v>
      </c>
      <c r="L33" s="318">
        <v>453</v>
      </c>
      <c r="M33" s="319">
        <v>440</v>
      </c>
      <c r="N33" s="319">
        <f>L33-M33</f>
        <v>13</v>
      </c>
      <c r="O33" s="319">
        <f>$F33*N33</f>
        <v>-6500</v>
      </c>
      <c r="P33" s="320">
        <f>O33/1000000</f>
        <v>-0.0065</v>
      </c>
      <c r="Q33" s="429"/>
    </row>
    <row r="34" spans="1:17" ht="13.5" customHeight="1">
      <c r="A34" s="263">
        <v>19</v>
      </c>
      <c r="B34" s="322" t="s">
        <v>16</v>
      </c>
      <c r="C34" s="313">
        <v>4865052</v>
      </c>
      <c r="D34" s="325" t="s">
        <v>12</v>
      </c>
      <c r="E34" s="306" t="s">
        <v>323</v>
      </c>
      <c r="F34" s="313">
        <v>-1000</v>
      </c>
      <c r="G34" s="318">
        <v>58826</v>
      </c>
      <c r="H34" s="319">
        <v>58591</v>
      </c>
      <c r="I34" s="319">
        <f>G34-H34</f>
        <v>235</v>
      </c>
      <c r="J34" s="319">
        <f>$F34*I34</f>
        <v>-235000</v>
      </c>
      <c r="K34" s="320">
        <f>J34/1000000</f>
        <v>-0.235</v>
      </c>
      <c r="L34" s="318">
        <v>998864</v>
      </c>
      <c r="M34" s="319">
        <v>998775</v>
      </c>
      <c r="N34" s="319">
        <f>L34-M34</f>
        <v>89</v>
      </c>
      <c r="O34" s="319">
        <f>$F34*N34</f>
        <v>-89000</v>
      </c>
      <c r="P34" s="320">
        <f>O34/1000000</f>
        <v>-0.089</v>
      </c>
      <c r="Q34" s="429"/>
    </row>
    <row r="35" spans="1:17" ht="13.5" customHeight="1">
      <c r="A35" s="263"/>
      <c r="B35" s="323" t="s">
        <v>25</v>
      </c>
      <c r="C35" s="313"/>
      <c r="D35" s="326"/>
      <c r="E35" s="306"/>
      <c r="F35" s="313"/>
      <c r="G35" s="318"/>
      <c r="H35" s="319"/>
      <c r="I35" s="319"/>
      <c r="J35" s="319"/>
      <c r="K35" s="320"/>
      <c r="L35" s="318"/>
      <c r="M35" s="319"/>
      <c r="N35" s="319"/>
      <c r="O35" s="319"/>
      <c r="P35" s="320"/>
      <c r="Q35" s="429"/>
    </row>
    <row r="36" spans="1:17" ht="12" customHeight="1">
      <c r="A36" s="263">
        <v>20</v>
      </c>
      <c r="B36" s="322" t="s">
        <v>407</v>
      </c>
      <c r="C36" s="313">
        <v>4864836</v>
      </c>
      <c r="D36" s="325" t="s">
        <v>12</v>
      </c>
      <c r="E36" s="306" t="s">
        <v>323</v>
      </c>
      <c r="F36" s="313">
        <v>1000</v>
      </c>
      <c r="G36" s="318">
        <v>999144</v>
      </c>
      <c r="H36" s="319">
        <v>999526</v>
      </c>
      <c r="I36" s="319">
        <f aca="true" t="shared" si="9" ref="I36:I43">G36-H36</f>
        <v>-382</v>
      </c>
      <c r="J36" s="319">
        <f aca="true" t="shared" si="10" ref="J36:J43">$F36*I36</f>
        <v>-382000</v>
      </c>
      <c r="K36" s="320">
        <f aca="true" t="shared" si="11" ref="K36:K43">J36/1000000</f>
        <v>-0.382</v>
      </c>
      <c r="L36" s="318">
        <v>988740</v>
      </c>
      <c r="M36" s="319">
        <v>988740</v>
      </c>
      <c r="N36" s="319">
        <f aca="true" t="shared" si="12" ref="N36:N42">L36-M36</f>
        <v>0</v>
      </c>
      <c r="O36" s="319">
        <f aca="true" t="shared" si="13" ref="O36:O42">$F36*N36</f>
        <v>0</v>
      </c>
      <c r="P36" s="320">
        <f aca="true" t="shared" si="14" ref="P36:P42">O36/1000000</f>
        <v>0</v>
      </c>
      <c r="Q36" s="455"/>
    </row>
    <row r="37" spans="1:17" ht="12" customHeight="1">
      <c r="A37" s="263">
        <v>21</v>
      </c>
      <c r="B37" s="322" t="s">
        <v>26</v>
      </c>
      <c r="C37" s="313">
        <v>4865182</v>
      </c>
      <c r="D37" s="325" t="s">
        <v>12</v>
      </c>
      <c r="E37" s="306" t="s">
        <v>323</v>
      </c>
      <c r="F37" s="313">
        <v>4000</v>
      </c>
      <c r="G37" s="318">
        <v>999713</v>
      </c>
      <c r="H37" s="319">
        <v>999810</v>
      </c>
      <c r="I37" s="319">
        <f t="shared" si="9"/>
        <v>-97</v>
      </c>
      <c r="J37" s="319">
        <f t="shared" si="10"/>
        <v>-388000</v>
      </c>
      <c r="K37" s="320">
        <f t="shared" si="11"/>
        <v>-0.388</v>
      </c>
      <c r="L37" s="318">
        <v>999839</v>
      </c>
      <c r="M37" s="319">
        <v>999839</v>
      </c>
      <c r="N37" s="319">
        <f t="shared" si="12"/>
        <v>0</v>
      </c>
      <c r="O37" s="319">
        <f t="shared" si="13"/>
        <v>0</v>
      </c>
      <c r="P37" s="320">
        <f t="shared" si="14"/>
        <v>0</v>
      </c>
      <c r="Q37" s="429"/>
    </row>
    <row r="38" spans="1:17" ht="12" customHeight="1">
      <c r="A38" s="263">
        <v>22</v>
      </c>
      <c r="B38" s="322" t="s">
        <v>27</v>
      </c>
      <c r="C38" s="313">
        <v>4864880</v>
      </c>
      <c r="D38" s="325" t="s">
        <v>12</v>
      </c>
      <c r="E38" s="306" t="s">
        <v>323</v>
      </c>
      <c r="F38" s="313">
        <v>500</v>
      </c>
      <c r="G38" s="318">
        <v>2002</v>
      </c>
      <c r="H38" s="319">
        <v>1939</v>
      </c>
      <c r="I38" s="319">
        <f t="shared" si="9"/>
        <v>63</v>
      </c>
      <c r="J38" s="319">
        <f t="shared" si="10"/>
        <v>31500</v>
      </c>
      <c r="K38" s="320">
        <f t="shared" si="11"/>
        <v>0.0315</v>
      </c>
      <c r="L38" s="318">
        <v>15064</v>
      </c>
      <c r="M38" s="319">
        <v>15064</v>
      </c>
      <c r="N38" s="319">
        <f t="shared" si="12"/>
        <v>0</v>
      </c>
      <c r="O38" s="319">
        <f t="shared" si="13"/>
        <v>0</v>
      </c>
      <c r="P38" s="320">
        <f t="shared" si="14"/>
        <v>0</v>
      </c>
      <c r="Q38" s="429"/>
    </row>
    <row r="39" spans="1:17" ht="12" customHeight="1">
      <c r="A39" s="263">
        <v>23</v>
      </c>
      <c r="B39" s="322" t="s">
        <v>28</v>
      </c>
      <c r="C39" s="313">
        <v>5295128</v>
      </c>
      <c r="D39" s="325" t="s">
        <v>12</v>
      </c>
      <c r="E39" s="306" t="s">
        <v>323</v>
      </c>
      <c r="F39" s="313">
        <v>50</v>
      </c>
      <c r="G39" s="318">
        <v>84358</v>
      </c>
      <c r="H39" s="319">
        <v>78947</v>
      </c>
      <c r="I39" s="319">
        <f t="shared" si="9"/>
        <v>5411</v>
      </c>
      <c r="J39" s="319">
        <f t="shared" si="10"/>
        <v>270550</v>
      </c>
      <c r="K39" s="320">
        <f t="shared" si="11"/>
        <v>0.27055</v>
      </c>
      <c r="L39" s="318">
        <v>214264</v>
      </c>
      <c r="M39" s="319">
        <v>214260</v>
      </c>
      <c r="N39" s="319">
        <f t="shared" si="12"/>
        <v>4</v>
      </c>
      <c r="O39" s="319">
        <f t="shared" si="13"/>
        <v>200</v>
      </c>
      <c r="P39" s="320">
        <f t="shared" si="14"/>
        <v>0.0002</v>
      </c>
      <c r="Q39" s="429"/>
    </row>
    <row r="40" spans="1:17" ht="12" customHeight="1">
      <c r="A40" s="263">
        <v>24</v>
      </c>
      <c r="B40" s="322" t="s">
        <v>29</v>
      </c>
      <c r="C40" s="313">
        <v>4864865</v>
      </c>
      <c r="D40" s="325" t="s">
        <v>12</v>
      </c>
      <c r="E40" s="306" t="s">
        <v>323</v>
      </c>
      <c r="F40" s="313">
        <v>1000</v>
      </c>
      <c r="G40" s="318">
        <v>999016</v>
      </c>
      <c r="H40" s="319">
        <v>999385</v>
      </c>
      <c r="I40" s="319">
        <f t="shared" si="9"/>
        <v>-369</v>
      </c>
      <c r="J40" s="319">
        <f t="shared" si="10"/>
        <v>-369000</v>
      </c>
      <c r="K40" s="320">
        <f t="shared" si="11"/>
        <v>-0.369</v>
      </c>
      <c r="L40" s="318">
        <v>996229</v>
      </c>
      <c r="M40" s="319">
        <v>996229</v>
      </c>
      <c r="N40" s="319">
        <f t="shared" si="12"/>
        <v>0</v>
      </c>
      <c r="O40" s="319">
        <f t="shared" si="13"/>
        <v>0</v>
      </c>
      <c r="P40" s="320">
        <f t="shared" si="14"/>
        <v>0</v>
      </c>
      <c r="Q40" s="439"/>
    </row>
    <row r="41" spans="1:17" ht="12" customHeight="1">
      <c r="A41" s="263">
        <v>25</v>
      </c>
      <c r="B41" s="322" t="s">
        <v>349</v>
      </c>
      <c r="C41" s="313">
        <v>4864873</v>
      </c>
      <c r="D41" s="325" t="s">
        <v>12</v>
      </c>
      <c r="E41" s="306" t="s">
        <v>323</v>
      </c>
      <c r="F41" s="313">
        <v>1000</v>
      </c>
      <c r="G41" s="318">
        <v>999243</v>
      </c>
      <c r="H41" s="319">
        <v>999393</v>
      </c>
      <c r="I41" s="319">
        <f t="shared" si="9"/>
        <v>-150</v>
      </c>
      <c r="J41" s="319">
        <f t="shared" si="10"/>
        <v>-150000</v>
      </c>
      <c r="K41" s="320">
        <f t="shared" si="11"/>
        <v>-0.15</v>
      </c>
      <c r="L41" s="318">
        <v>999560</v>
      </c>
      <c r="M41" s="319">
        <v>999560</v>
      </c>
      <c r="N41" s="319">
        <f t="shared" si="12"/>
        <v>0</v>
      </c>
      <c r="O41" s="319">
        <f t="shared" si="13"/>
        <v>0</v>
      </c>
      <c r="P41" s="320">
        <f t="shared" si="14"/>
        <v>0</v>
      </c>
      <c r="Q41" s="438"/>
    </row>
    <row r="42" spans="1:17" ht="12" customHeight="1">
      <c r="A42" s="263">
        <v>26</v>
      </c>
      <c r="B42" s="322" t="s">
        <v>389</v>
      </c>
      <c r="C42" s="313">
        <v>5295124</v>
      </c>
      <c r="D42" s="325" t="s">
        <v>12</v>
      </c>
      <c r="E42" s="306" t="s">
        <v>323</v>
      </c>
      <c r="F42" s="313">
        <v>100</v>
      </c>
      <c r="G42" s="318">
        <v>34799</v>
      </c>
      <c r="H42" s="319">
        <v>38635</v>
      </c>
      <c r="I42" s="319">
        <f t="shared" si="9"/>
        <v>-3836</v>
      </c>
      <c r="J42" s="319">
        <f t="shared" si="10"/>
        <v>-383600</v>
      </c>
      <c r="K42" s="320">
        <f t="shared" si="11"/>
        <v>-0.3836</v>
      </c>
      <c r="L42" s="318">
        <v>193647</v>
      </c>
      <c r="M42" s="319">
        <v>193647</v>
      </c>
      <c r="N42" s="319">
        <f t="shared" si="12"/>
        <v>0</v>
      </c>
      <c r="O42" s="319">
        <f t="shared" si="13"/>
        <v>0</v>
      </c>
      <c r="P42" s="320">
        <f t="shared" si="14"/>
        <v>0</v>
      </c>
      <c r="Q42" s="438"/>
    </row>
    <row r="43" spans="1:17" ht="12" customHeight="1">
      <c r="A43" s="263"/>
      <c r="B43" s="322"/>
      <c r="C43" s="313"/>
      <c r="D43" s="325"/>
      <c r="E43" s="306"/>
      <c r="F43" s="313">
        <v>100</v>
      </c>
      <c r="G43" s="318">
        <v>40136</v>
      </c>
      <c r="H43" s="319">
        <v>40641</v>
      </c>
      <c r="I43" s="319">
        <f t="shared" si="9"/>
        <v>-505</v>
      </c>
      <c r="J43" s="319">
        <f t="shared" si="10"/>
        <v>-50500</v>
      </c>
      <c r="K43" s="320">
        <f t="shared" si="11"/>
        <v>-0.0505</v>
      </c>
      <c r="L43" s="318"/>
      <c r="M43" s="319"/>
      <c r="N43" s="319"/>
      <c r="O43" s="319"/>
      <c r="P43" s="320"/>
      <c r="Q43" s="438"/>
    </row>
    <row r="44" spans="1:17" ht="12" customHeight="1">
      <c r="A44" s="263"/>
      <c r="B44" s="324" t="s">
        <v>30</v>
      </c>
      <c r="C44" s="313"/>
      <c r="D44" s="325"/>
      <c r="E44" s="306"/>
      <c r="F44" s="313"/>
      <c r="G44" s="318"/>
      <c r="H44" s="319"/>
      <c r="I44" s="319"/>
      <c r="J44" s="319"/>
      <c r="K44" s="320"/>
      <c r="L44" s="318"/>
      <c r="M44" s="319"/>
      <c r="N44" s="319"/>
      <c r="O44" s="319"/>
      <c r="P44" s="320"/>
      <c r="Q44" s="429"/>
    </row>
    <row r="45" spans="1:17" ht="12" customHeight="1">
      <c r="A45" s="263">
        <v>27</v>
      </c>
      <c r="B45" s="322" t="s">
        <v>346</v>
      </c>
      <c r="C45" s="313">
        <v>5128473</v>
      </c>
      <c r="D45" s="325" t="s">
        <v>12</v>
      </c>
      <c r="E45" s="306" t="s">
        <v>323</v>
      </c>
      <c r="F45" s="313">
        <v>1000</v>
      </c>
      <c r="G45" s="318">
        <v>990348</v>
      </c>
      <c r="H45" s="319">
        <v>991093</v>
      </c>
      <c r="I45" s="319">
        <f>G45-H45</f>
        <v>-745</v>
      </c>
      <c r="J45" s="319">
        <f>$F45*I45</f>
        <v>-745000</v>
      </c>
      <c r="K45" s="320">
        <f>J45/1000000</f>
        <v>-0.745</v>
      </c>
      <c r="L45" s="318">
        <v>997984</v>
      </c>
      <c r="M45" s="319">
        <v>997984</v>
      </c>
      <c r="N45" s="319">
        <f>L45-M45</f>
        <v>0</v>
      </c>
      <c r="O45" s="319">
        <f>$F45*N45</f>
        <v>0</v>
      </c>
      <c r="P45" s="320">
        <f>O45/1000000</f>
        <v>0</v>
      </c>
      <c r="Q45" s="438"/>
    </row>
    <row r="46" spans="1:17" ht="12" customHeight="1">
      <c r="A46" s="263">
        <v>28</v>
      </c>
      <c r="B46" s="322" t="s">
        <v>347</v>
      </c>
      <c r="C46" s="313">
        <v>4902482</v>
      </c>
      <c r="D46" s="325" t="s">
        <v>12</v>
      </c>
      <c r="E46" s="306" t="s">
        <v>323</v>
      </c>
      <c r="F46" s="313">
        <v>500</v>
      </c>
      <c r="G46" s="318">
        <v>916260</v>
      </c>
      <c r="H46" s="319">
        <v>921907</v>
      </c>
      <c r="I46" s="319">
        <f>G46-H46</f>
        <v>-5647</v>
      </c>
      <c r="J46" s="319">
        <f>$F46*I46</f>
        <v>-2823500</v>
      </c>
      <c r="K46" s="320">
        <f>J46/1000000</f>
        <v>-2.8235</v>
      </c>
      <c r="L46" s="318">
        <v>999477</v>
      </c>
      <c r="M46" s="319">
        <v>999477</v>
      </c>
      <c r="N46" s="319">
        <f>L46-M46</f>
        <v>0</v>
      </c>
      <c r="O46" s="319">
        <f>$F46*N46</f>
        <v>0</v>
      </c>
      <c r="P46" s="320">
        <f>O46/1000000</f>
        <v>0</v>
      </c>
      <c r="Q46" s="438"/>
    </row>
    <row r="47" spans="1:17" ht="12" customHeight="1">
      <c r="A47" s="263">
        <v>29</v>
      </c>
      <c r="B47" s="322" t="s">
        <v>31</v>
      </c>
      <c r="C47" s="313">
        <v>4864791</v>
      </c>
      <c r="D47" s="325" t="s">
        <v>12</v>
      </c>
      <c r="E47" s="306" t="s">
        <v>323</v>
      </c>
      <c r="F47" s="313">
        <v>266.67</v>
      </c>
      <c r="G47" s="318">
        <v>994320</v>
      </c>
      <c r="H47" s="319">
        <v>994892</v>
      </c>
      <c r="I47" s="264">
        <f>G47-H47</f>
        <v>-572</v>
      </c>
      <c r="J47" s="264">
        <f>$F47*I47</f>
        <v>-152535.24000000002</v>
      </c>
      <c r="K47" s="735">
        <f>J47/1000000</f>
        <v>-0.15253524000000002</v>
      </c>
      <c r="L47" s="318">
        <v>83</v>
      </c>
      <c r="M47" s="319">
        <v>84</v>
      </c>
      <c r="N47" s="264">
        <f>L47-M47</f>
        <v>-1</v>
      </c>
      <c r="O47" s="264">
        <f>$F47*N47</f>
        <v>-266.67</v>
      </c>
      <c r="P47" s="735">
        <f>O47/1000000</f>
        <v>-0.00026667</v>
      </c>
      <c r="Q47" s="455"/>
    </row>
    <row r="48" spans="1:17" ht="12" customHeight="1">
      <c r="A48" s="263">
        <v>30</v>
      </c>
      <c r="B48" s="322" t="s">
        <v>32</v>
      </c>
      <c r="C48" s="313">
        <v>4864867</v>
      </c>
      <c r="D48" s="325" t="s">
        <v>12</v>
      </c>
      <c r="E48" s="306" t="s">
        <v>323</v>
      </c>
      <c r="F48" s="313">
        <v>500</v>
      </c>
      <c r="G48" s="318">
        <v>2228</v>
      </c>
      <c r="H48" s="319">
        <v>2266</v>
      </c>
      <c r="I48" s="319">
        <f>G48-H48</f>
        <v>-38</v>
      </c>
      <c r="J48" s="319">
        <f>$F48*I48</f>
        <v>-19000</v>
      </c>
      <c r="K48" s="320">
        <f>J48/1000000</f>
        <v>-0.019</v>
      </c>
      <c r="L48" s="318">
        <v>1164</v>
      </c>
      <c r="M48" s="319">
        <v>1150</v>
      </c>
      <c r="N48" s="319">
        <f>L48-M48</f>
        <v>14</v>
      </c>
      <c r="O48" s="319">
        <f>$F48*N48</f>
        <v>7000</v>
      </c>
      <c r="P48" s="320">
        <f>O48/1000000</f>
        <v>0.007</v>
      </c>
      <c r="Q48" s="429"/>
    </row>
    <row r="49" spans="1:17" ht="12" customHeight="1">
      <c r="A49" s="263"/>
      <c r="B49" s="323" t="s">
        <v>33</v>
      </c>
      <c r="C49" s="313"/>
      <c r="D49" s="326"/>
      <c r="E49" s="306"/>
      <c r="F49" s="313"/>
      <c r="G49" s="318"/>
      <c r="H49" s="319"/>
      <c r="I49" s="319"/>
      <c r="J49" s="319"/>
      <c r="K49" s="320"/>
      <c r="L49" s="318"/>
      <c r="M49" s="319"/>
      <c r="N49" s="319"/>
      <c r="O49" s="319"/>
      <c r="P49" s="320"/>
      <c r="Q49" s="429"/>
    </row>
    <row r="50" spans="1:17" ht="12" customHeight="1">
      <c r="A50" s="263">
        <v>31</v>
      </c>
      <c r="B50" s="322" t="s">
        <v>34</v>
      </c>
      <c r="C50" s="313">
        <v>4865041</v>
      </c>
      <c r="D50" s="325" t="s">
        <v>12</v>
      </c>
      <c r="E50" s="306" t="s">
        <v>323</v>
      </c>
      <c r="F50" s="313">
        <v>-1000</v>
      </c>
      <c r="G50" s="318">
        <v>49955</v>
      </c>
      <c r="H50" s="319">
        <v>48852</v>
      </c>
      <c r="I50" s="319">
        <f>G50-H50</f>
        <v>1103</v>
      </c>
      <c r="J50" s="319">
        <f>$F50*I50</f>
        <v>-1103000</v>
      </c>
      <c r="K50" s="320">
        <f>J50/1000000</f>
        <v>-1.103</v>
      </c>
      <c r="L50" s="318">
        <v>996514</v>
      </c>
      <c r="M50" s="319">
        <v>996515</v>
      </c>
      <c r="N50" s="319">
        <f>L50-M50</f>
        <v>-1</v>
      </c>
      <c r="O50" s="319">
        <f>$F50*N50</f>
        <v>1000</v>
      </c>
      <c r="P50" s="320">
        <f>O50/1000000</f>
        <v>0.001</v>
      </c>
      <c r="Q50" s="429"/>
    </row>
    <row r="51" spans="1:17" ht="12" customHeight="1">
      <c r="A51" s="263">
        <v>32</v>
      </c>
      <c r="B51" s="322" t="s">
        <v>15</v>
      </c>
      <c r="C51" s="313">
        <v>5295182</v>
      </c>
      <c r="D51" s="325" t="s">
        <v>12</v>
      </c>
      <c r="E51" s="306" t="s">
        <v>323</v>
      </c>
      <c r="F51" s="313">
        <v>-500</v>
      </c>
      <c r="G51" s="318">
        <v>288832</v>
      </c>
      <c r="H51" s="319">
        <v>287856</v>
      </c>
      <c r="I51" s="319">
        <f>G51-H51</f>
        <v>976</v>
      </c>
      <c r="J51" s="319">
        <f>$F51*I51</f>
        <v>-488000</v>
      </c>
      <c r="K51" s="320">
        <f>J51/1000000</f>
        <v>-0.488</v>
      </c>
      <c r="L51" s="318">
        <v>17481</v>
      </c>
      <c r="M51" s="319">
        <v>17481</v>
      </c>
      <c r="N51" s="319">
        <f>L51-M51</f>
        <v>0</v>
      </c>
      <c r="O51" s="319">
        <f>$F51*N51</f>
        <v>0</v>
      </c>
      <c r="P51" s="320">
        <f>O51/1000000</f>
        <v>0</v>
      </c>
      <c r="Q51" s="426"/>
    </row>
    <row r="52" spans="1:17" ht="12" customHeight="1">
      <c r="A52" s="264"/>
      <c r="B52" s="322"/>
      <c r="C52" s="313"/>
      <c r="D52" s="325"/>
      <c r="E52" s="306"/>
      <c r="F52" s="313">
        <v>-500</v>
      </c>
      <c r="G52" s="318">
        <v>286937</v>
      </c>
      <c r="H52" s="319">
        <v>283174</v>
      </c>
      <c r="I52" s="319">
        <f>G52-H52</f>
        <v>3763</v>
      </c>
      <c r="J52" s="319">
        <f>$F52*I52</f>
        <v>-1881500</v>
      </c>
      <c r="K52" s="320">
        <f>J52/1000000</f>
        <v>-1.8815</v>
      </c>
      <c r="L52" s="318"/>
      <c r="M52" s="319"/>
      <c r="N52" s="319"/>
      <c r="O52" s="319"/>
      <c r="P52" s="320"/>
      <c r="Q52" s="426"/>
    </row>
    <row r="53" spans="1:17" ht="12" customHeight="1">
      <c r="A53" s="264"/>
      <c r="B53" s="322"/>
      <c r="C53" s="313"/>
      <c r="D53" s="325"/>
      <c r="E53" s="306"/>
      <c r="F53" s="313">
        <v>-500</v>
      </c>
      <c r="G53" s="318">
        <v>268498</v>
      </c>
      <c r="H53" s="319">
        <v>267196</v>
      </c>
      <c r="I53" s="319">
        <f>G53-H53</f>
        <v>1302</v>
      </c>
      <c r="J53" s="319">
        <f>$F53*I53</f>
        <v>-651000</v>
      </c>
      <c r="K53" s="320">
        <f>J53/1000000</f>
        <v>-0.651</v>
      </c>
      <c r="L53" s="318"/>
      <c r="M53" s="319"/>
      <c r="N53" s="319"/>
      <c r="O53" s="319"/>
      <c r="P53" s="320"/>
      <c r="Q53" s="426"/>
    </row>
    <row r="54" spans="1:17" ht="12.75" customHeight="1">
      <c r="A54" s="264">
        <v>33</v>
      </c>
      <c r="B54" s="322" t="s">
        <v>16</v>
      </c>
      <c r="C54" s="313">
        <v>4864788</v>
      </c>
      <c r="D54" s="325" t="s">
        <v>12</v>
      </c>
      <c r="E54" s="306" t="s">
        <v>323</v>
      </c>
      <c r="F54" s="313">
        <v>-2000</v>
      </c>
      <c r="G54" s="318">
        <v>13788</v>
      </c>
      <c r="H54" s="319">
        <v>11841</v>
      </c>
      <c r="I54" s="319">
        <f>G54-H54</f>
        <v>1947</v>
      </c>
      <c r="J54" s="319">
        <f>$F54*I54</f>
        <v>-3894000</v>
      </c>
      <c r="K54" s="320">
        <f>J54/1000000</f>
        <v>-3.894</v>
      </c>
      <c r="L54" s="318">
        <v>999498</v>
      </c>
      <c r="M54" s="319">
        <v>999498</v>
      </c>
      <c r="N54" s="319">
        <f>L54-M54</f>
        <v>0</v>
      </c>
      <c r="O54" s="319">
        <f>$F54*N54</f>
        <v>0</v>
      </c>
      <c r="P54" s="320">
        <f>O54/1000000</f>
        <v>0</v>
      </c>
      <c r="Q54" s="426"/>
    </row>
    <row r="55" spans="1:17" ht="12.75" customHeight="1">
      <c r="A55" s="264"/>
      <c r="B55" s="323" t="s">
        <v>35</v>
      </c>
      <c r="C55" s="313"/>
      <c r="D55" s="326"/>
      <c r="E55" s="306"/>
      <c r="F55" s="313"/>
      <c r="G55" s="318"/>
      <c r="H55" s="319"/>
      <c r="I55" s="319"/>
      <c r="J55" s="319"/>
      <c r="K55" s="320"/>
      <c r="L55" s="318"/>
      <c r="M55" s="319"/>
      <c r="N55" s="319"/>
      <c r="O55" s="319"/>
      <c r="P55" s="320"/>
      <c r="Q55" s="429"/>
    </row>
    <row r="56" spans="1:17" ht="12.75" customHeight="1">
      <c r="A56" s="263">
        <v>34</v>
      </c>
      <c r="B56" s="322" t="s">
        <v>36</v>
      </c>
      <c r="C56" s="313">
        <v>4864911</v>
      </c>
      <c r="D56" s="325" t="s">
        <v>12</v>
      </c>
      <c r="E56" s="306" t="s">
        <v>323</v>
      </c>
      <c r="F56" s="313">
        <v>-1000</v>
      </c>
      <c r="G56" s="318">
        <v>64881</v>
      </c>
      <c r="H56" s="319">
        <v>62403</v>
      </c>
      <c r="I56" s="319">
        <f>G56-H56</f>
        <v>2478</v>
      </c>
      <c r="J56" s="319">
        <f>$F56*I56</f>
        <v>-2478000</v>
      </c>
      <c r="K56" s="320">
        <f>J56/1000000</f>
        <v>-2.478</v>
      </c>
      <c r="L56" s="318">
        <v>997327</v>
      </c>
      <c r="M56" s="319">
        <v>997330</v>
      </c>
      <c r="N56" s="319">
        <f>L56-M56</f>
        <v>-3</v>
      </c>
      <c r="O56" s="319">
        <f>$F56*N56</f>
        <v>3000</v>
      </c>
      <c r="P56" s="320">
        <f>O56/1000000</f>
        <v>0.003</v>
      </c>
      <c r="Q56" s="429"/>
    </row>
    <row r="57" spans="1:17" ht="12.75" customHeight="1">
      <c r="A57" s="263"/>
      <c r="B57" s="323" t="s">
        <v>357</v>
      </c>
      <c r="C57" s="313"/>
      <c r="D57" s="325"/>
      <c r="E57" s="306"/>
      <c r="F57" s="313"/>
      <c r="G57" s="318"/>
      <c r="H57" s="319"/>
      <c r="I57" s="319"/>
      <c r="J57" s="319"/>
      <c r="K57" s="320"/>
      <c r="L57" s="318"/>
      <c r="M57" s="319"/>
      <c r="N57" s="319"/>
      <c r="O57" s="319"/>
      <c r="P57" s="320"/>
      <c r="Q57" s="429"/>
    </row>
    <row r="58" spans="1:17" ht="12.75" customHeight="1">
      <c r="A58" s="263">
        <v>35</v>
      </c>
      <c r="B58" s="322" t="s">
        <v>406</v>
      </c>
      <c r="C58" s="313">
        <v>4864973</v>
      </c>
      <c r="D58" s="325" t="s">
        <v>12</v>
      </c>
      <c r="E58" s="306" t="s">
        <v>323</v>
      </c>
      <c r="F58" s="313">
        <v>-2000</v>
      </c>
      <c r="G58" s="318">
        <v>148136</v>
      </c>
      <c r="H58" s="319">
        <v>145413</v>
      </c>
      <c r="I58" s="319">
        <f>G58-H58</f>
        <v>2723</v>
      </c>
      <c r="J58" s="319">
        <f>$F58*I58</f>
        <v>-5446000</v>
      </c>
      <c r="K58" s="320">
        <f>J58/1000000</f>
        <v>-5.446</v>
      </c>
      <c r="L58" s="318">
        <v>293</v>
      </c>
      <c r="M58" s="319">
        <v>293</v>
      </c>
      <c r="N58" s="319">
        <f>L58-M58</f>
        <v>0</v>
      </c>
      <c r="O58" s="319">
        <f>$F58*N58</f>
        <v>0</v>
      </c>
      <c r="P58" s="320">
        <f>O58/1000000</f>
        <v>0</v>
      </c>
      <c r="Q58" s="429"/>
    </row>
    <row r="59" spans="1:17" ht="12.75" customHeight="1">
      <c r="A59" s="263">
        <v>36</v>
      </c>
      <c r="B59" s="322" t="s">
        <v>364</v>
      </c>
      <c r="C59" s="313">
        <v>4864992</v>
      </c>
      <c r="D59" s="325" t="s">
        <v>12</v>
      </c>
      <c r="E59" s="306" t="s">
        <v>323</v>
      </c>
      <c r="F59" s="313">
        <v>-1000</v>
      </c>
      <c r="G59" s="318">
        <v>141385</v>
      </c>
      <c r="H59" s="319">
        <v>138891</v>
      </c>
      <c r="I59" s="319">
        <f>G59-H59</f>
        <v>2494</v>
      </c>
      <c r="J59" s="319">
        <f>$F59*I59</f>
        <v>-2494000</v>
      </c>
      <c r="K59" s="320">
        <f>J59/1000000</f>
        <v>-2.494</v>
      </c>
      <c r="L59" s="318">
        <v>998448</v>
      </c>
      <c r="M59" s="319">
        <v>998448</v>
      </c>
      <c r="N59" s="319">
        <f>L59-M59</f>
        <v>0</v>
      </c>
      <c r="O59" s="319">
        <f>$F59*N59</f>
        <v>0</v>
      </c>
      <c r="P59" s="320">
        <f>O59/1000000</f>
        <v>0</v>
      </c>
      <c r="Q59" s="715"/>
    </row>
    <row r="60" spans="1:17" ht="12.75" customHeight="1">
      <c r="A60" s="263">
        <v>37</v>
      </c>
      <c r="B60" s="322" t="s">
        <v>358</v>
      </c>
      <c r="C60" s="313">
        <v>4864827</v>
      </c>
      <c r="D60" s="325" t="s">
        <v>12</v>
      </c>
      <c r="E60" s="306" t="s">
        <v>323</v>
      </c>
      <c r="F60" s="313">
        <v>-333.33</v>
      </c>
      <c r="G60" s="318">
        <v>222390</v>
      </c>
      <c r="H60" s="319">
        <v>209201</v>
      </c>
      <c r="I60" s="319">
        <f>G60-H60</f>
        <v>13189</v>
      </c>
      <c r="J60" s="319">
        <f>$F60*I60</f>
        <v>-4396289.37</v>
      </c>
      <c r="K60" s="320">
        <f>J60/1000000</f>
        <v>-4.39628937</v>
      </c>
      <c r="L60" s="318">
        <v>231</v>
      </c>
      <c r="M60" s="319">
        <v>228</v>
      </c>
      <c r="N60" s="319">
        <f>L60-M60</f>
        <v>3</v>
      </c>
      <c r="O60" s="319">
        <f>$F60*N60</f>
        <v>-999.99</v>
      </c>
      <c r="P60" s="320">
        <f>O60/1000000</f>
        <v>-0.00099999</v>
      </c>
      <c r="Q60" s="715"/>
    </row>
    <row r="61" spans="1:17" ht="12.75" customHeight="1">
      <c r="A61" s="263">
        <v>38</v>
      </c>
      <c r="B61" s="322" t="s">
        <v>472</v>
      </c>
      <c r="C61" s="313">
        <v>5128449</v>
      </c>
      <c r="D61" s="325" t="s">
        <v>12</v>
      </c>
      <c r="E61" s="306" t="s">
        <v>323</v>
      </c>
      <c r="F61" s="313">
        <v>-2000</v>
      </c>
      <c r="G61" s="318">
        <v>13400</v>
      </c>
      <c r="H61" s="319">
        <v>10378</v>
      </c>
      <c r="I61" s="319">
        <f>G61-H61</f>
        <v>3022</v>
      </c>
      <c r="J61" s="319">
        <f>$F61*I61</f>
        <v>-6044000</v>
      </c>
      <c r="K61" s="320">
        <f>J61/1000000</f>
        <v>-6.044</v>
      </c>
      <c r="L61" s="318">
        <v>2</v>
      </c>
      <c r="M61" s="319">
        <v>2</v>
      </c>
      <c r="N61" s="319">
        <f>L61-M61</f>
        <v>0</v>
      </c>
      <c r="O61" s="319">
        <f>$F61*N61</f>
        <v>0</v>
      </c>
      <c r="P61" s="320">
        <f>O61/1000000</f>
        <v>0</v>
      </c>
      <c r="Q61" s="715"/>
    </row>
    <row r="62" spans="1:17" ht="12.75" customHeight="1">
      <c r="A62" s="263"/>
      <c r="B62" s="322"/>
      <c r="C62" s="313"/>
      <c r="D62" s="325"/>
      <c r="E62" s="306"/>
      <c r="F62" s="313"/>
      <c r="G62" s="318"/>
      <c r="H62" s="319"/>
      <c r="I62" s="319"/>
      <c r="J62" s="319"/>
      <c r="K62" s="320"/>
      <c r="L62" s="318"/>
      <c r="M62" s="319"/>
      <c r="N62" s="319"/>
      <c r="O62" s="319"/>
      <c r="P62" s="320"/>
      <c r="Q62" s="715"/>
    </row>
    <row r="63" spans="1:17" ht="12.75" customHeight="1">
      <c r="A63" s="263"/>
      <c r="B63" s="324" t="s">
        <v>378</v>
      </c>
      <c r="C63" s="313"/>
      <c r="D63" s="325"/>
      <c r="E63" s="306"/>
      <c r="F63" s="313"/>
      <c r="G63" s="318"/>
      <c r="H63" s="319"/>
      <c r="I63" s="319"/>
      <c r="J63" s="319"/>
      <c r="K63" s="320"/>
      <c r="L63" s="318"/>
      <c r="M63" s="319"/>
      <c r="N63" s="319"/>
      <c r="O63" s="319"/>
      <c r="P63" s="320"/>
      <c r="Q63" s="430"/>
    </row>
    <row r="64" spans="1:17" ht="12.75" customHeight="1">
      <c r="A64" s="263">
        <v>38</v>
      </c>
      <c r="B64" s="322" t="s">
        <v>14</v>
      </c>
      <c r="C64" s="313">
        <v>4902505</v>
      </c>
      <c r="D64" s="325" t="s">
        <v>12</v>
      </c>
      <c r="E64" s="306" t="s">
        <v>323</v>
      </c>
      <c r="F64" s="313">
        <v>-2000</v>
      </c>
      <c r="G64" s="318">
        <v>28193</v>
      </c>
      <c r="H64" s="319">
        <v>26001</v>
      </c>
      <c r="I64" s="319">
        <f>G64-H64</f>
        <v>2192</v>
      </c>
      <c r="J64" s="319">
        <f>$F64*I64</f>
        <v>-4384000</v>
      </c>
      <c r="K64" s="320">
        <f>J64/1000000</f>
        <v>-4.384</v>
      </c>
      <c r="L64" s="318">
        <v>470</v>
      </c>
      <c r="M64" s="319">
        <v>470</v>
      </c>
      <c r="N64" s="319">
        <f>L64-M64</f>
        <v>0</v>
      </c>
      <c r="O64" s="319">
        <f>$F64*N64</f>
        <v>0</v>
      </c>
      <c r="P64" s="320">
        <f>O64/1000000</f>
        <v>0</v>
      </c>
      <c r="Q64" s="455"/>
    </row>
    <row r="65" spans="1:17" ht="12.75" customHeight="1">
      <c r="A65" s="263">
        <v>39</v>
      </c>
      <c r="B65" s="322" t="s">
        <v>15</v>
      </c>
      <c r="C65" s="313">
        <v>5128468</v>
      </c>
      <c r="D65" s="325" t="s">
        <v>12</v>
      </c>
      <c r="E65" s="306" t="s">
        <v>323</v>
      </c>
      <c r="F65" s="313">
        <v>-1000</v>
      </c>
      <c r="G65" s="318">
        <v>94882</v>
      </c>
      <c r="H65" s="319">
        <v>90311</v>
      </c>
      <c r="I65" s="319">
        <f>G65-H65</f>
        <v>4571</v>
      </c>
      <c r="J65" s="319">
        <f>$F65*I65</f>
        <v>-4571000</v>
      </c>
      <c r="K65" s="320">
        <f>J65/1000000</f>
        <v>-4.571</v>
      </c>
      <c r="L65" s="318">
        <v>2090</v>
      </c>
      <c r="M65" s="319">
        <v>2090</v>
      </c>
      <c r="N65" s="319">
        <f>L65-M65</f>
        <v>0</v>
      </c>
      <c r="O65" s="319">
        <f>$F65*N65</f>
        <v>0</v>
      </c>
      <c r="P65" s="320">
        <f>O65/1000000</f>
        <v>0</v>
      </c>
      <c r="Q65" s="435"/>
    </row>
    <row r="66" spans="1:17" ht="12.75" customHeight="1">
      <c r="A66" s="263"/>
      <c r="B66" s="324" t="s">
        <v>468</v>
      </c>
      <c r="C66" s="313"/>
      <c r="D66" s="325"/>
      <c r="E66" s="306"/>
      <c r="F66" s="313"/>
      <c r="G66" s="318"/>
      <c r="H66" s="319"/>
      <c r="I66" s="319"/>
      <c r="J66" s="319"/>
      <c r="K66" s="320"/>
      <c r="L66" s="318"/>
      <c r="M66" s="319"/>
      <c r="N66" s="319"/>
      <c r="O66" s="319"/>
      <c r="P66" s="320"/>
      <c r="Q66" s="435"/>
    </row>
    <row r="67" spans="1:17" ht="12.75" customHeight="1">
      <c r="A67" s="263">
        <v>40</v>
      </c>
      <c r="B67" s="322" t="s">
        <v>14</v>
      </c>
      <c r="C67" s="313" t="s">
        <v>469</v>
      </c>
      <c r="D67" s="325" t="s">
        <v>471</v>
      </c>
      <c r="E67" s="306" t="s">
        <v>323</v>
      </c>
      <c r="F67" s="313">
        <v>1</v>
      </c>
      <c r="G67" s="318">
        <v>4671000</v>
      </c>
      <c r="H67" s="264">
        <v>3700000</v>
      </c>
      <c r="I67" s="319">
        <f>G67-H67</f>
        <v>971000</v>
      </c>
      <c r="J67" s="319">
        <f>$F67*I67</f>
        <v>971000</v>
      </c>
      <c r="K67" s="320">
        <f>J67/1000000</f>
        <v>0.971</v>
      </c>
      <c r="L67" s="318">
        <v>1120000</v>
      </c>
      <c r="M67" s="264">
        <v>1115000</v>
      </c>
      <c r="N67" s="319">
        <f>L67-M67</f>
        <v>5000</v>
      </c>
      <c r="O67" s="319">
        <f>$F67*N67</f>
        <v>5000</v>
      </c>
      <c r="P67" s="320">
        <f>O67/1000000</f>
        <v>0.005</v>
      </c>
      <c r="Q67" s="435"/>
    </row>
    <row r="68" spans="1:17" ht="12.75" customHeight="1">
      <c r="A68" s="263">
        <v>41</v>
      </c>
      <c r="B68" s="322" t="s">
        <v>15</v>
      </c>
      <c r="C68" s="313" t="s">
        <v>470</v>
      </c>
      <c r="D68" s="325" t="s">
        <v>471</v>
      </c>
      <c r="E68" s="306" t="s">
        <v>323</v>
      </c>
      <c r="F68" s="313">
        <v>1</v>
      </c>
      <c r="G68" s="318">
        <v>15298000</v>
      </c>
      <c r="H68" s="264">
        <v>13971000</v>
      </c>
      <c r="I68" s="319">
        <f>G68-H68</f>
        <v>1327000</v>
      </c>
      <c r="J68" s="319">
        <f>$F68*I68</f>
        <v>1327000</v>
      </c>
      <c r="K68" s="320">
        <f>J68/1000000</f>
        <v>1.327</v>
      </c>
      <c r="L68" s="318">
        <v>1181000</v>
      </c>
      <c r="M68" s="264">
        <v>1150000</v>
      </c>
      <c r="N68" s="319">
        <f>L68-M68</f>
        <v>31000</v>
      </c>
      <c r="O68" s="319">
        <f>$F68*N68</f>
        <v>31000</v>
      </c>
      <c r="P68" s="320">
        <f>O68/1000000</f>
        <v>0.031</v>
      </c>
      <c r="Q68" s="435"/>
    </row>
    <row r="69" spans="1:17" ht="12.75" customHeight="1">
      <c r="A69" s="263"/>
      <c r="B69" s="322"/>
      <c r="C69" s="313"/>
      <c r="D69" s="325"/>
      <c r="E69" s="306"/>
      <c r="F69" s="313"/>
      <c r="G69" s="318"/>
      <c r="H69" s="264"/>
      <c r="I69" s="319"/>
      <c r="J69" s="319"/>
      <c r="K69" s="320">
        <v>-0.001</v>
      </c>
      <c r="L69" s="318"/>
      <c r="M69" s="264"/>
      <c r="N69" s="319"/>
      <c r="O69" s="319"/>
      <c r="P69" s="320"/>
      <c r="Q69" s="426" t="s">
        <v>493</v>
      </c>
    </row>
    <row r="70" spans="1:17" ht="12.75" customHeight="1">
      <c r="A70" s="263"/>
      <c r="B70" s="324" t="s">
        <v>382</v>
      </c>
      <c r="C70" s="313"/>
      <c r="D70" s="325"/>
      <c r="E70" s="306"/>
      <c r="F70" s="313"/>
      <c r="G70" s="318"/>
      <c r="H70" s="319"/>
      <c r="I70" s="319"/>
      <c r="J70" s="319"/>
      <c r="K70" s="320"/>
      <c r="L70" s="318"/>
      <c r="M70" s="319"/>
      <c r="N70" s="319"/>
      <c r="O70" s="319"/>
      <c r="P70" s="320"/>
      <c r="Q70" s="435"/>
    </row>
    <row r="71" spans="1:17" ht="12.75" customHeight="1">
      <c r="A71" s="263">
        <v>42</v>
      </c>
      <c r="B71" s="322" t="s">
        <v>14</v>
      </c>
      <c r="C71" s="313">
        <v>4864903</v>
      </c>
      <c r="D71" s="325" t="s">
        <v>12</v>
      </c>
      <c r="E71" s="306" t="s">
        <v>323</v>
      </c>
      <c r="F71" s="313">
        <v>-1000</v>
      </c>
      <c r="G71" s="318">
        <v>12877</v>
      </c>
      <c r="H71" s="319">
        <v>9565</v>
      </c>
      <c r="I71" s="319">
        <f>G71-H71</f>
        <v>3312</v>
      </c>
      <c r="J71" s="319">
        <f>$F71*I71</f>
        <v>-3312000</v>
      </c>
      <c r="K71" s="320">
        <f>J71/1000000</f>
        <v>-3.312</v>
      </c>
      <c r="L71" s="318">
        <v>997665</v>
      </c>
      <c r="M71" s="319">
        <v>997665</v>
      </c>
      <c r="N71" s="319">
        <f>L71-M71</f>
        <v>0</v>
      </c>
      <c r="O71" s="319">
        <f>$F71*N71</f>
        <v>0</v>
      </c>
      <c r="P71" s="320">
        <f>O71/1000000</f>
        <v>0</v>
      </c>
      <c r="Q71" s="426"/>
    </row>
    <row r="72" spans="1:17" ht="12.75" customHeight="1">
      <c r="A72" s="263">
        <v>43</v>
      </c>
      <c r="B72" s="322" t="s">
        <v>15</v>
      </c>
      <c r="C72" s="313">
        <v>4864946</v>
      </c>
      <c r="D72" s="325" t="s">
        <v>12</v>
      </c>
      <c r="E72" s="306" t="s">
        <v>323</v>
      </c>
      <c r="F72" s="313">
        <v>-1000</v>
      </c>
      <c r="G72" s="318">
        <v>51762</v>
      </c>
      <c r="H72" s="319">
        <v>51254</v>
      </c>
      <c r="I72" s="319">
        <f>G72-H72</f>
        <v>508</v>
      </c>
      <c r="J72" s="319">
        <f>$F72*I72</f>
        <v>-508000</v>
      </c>
      <c r="K72" s="320">
        <f>J72/1000000</f>
        <v>-0.508</v>
      </c>
      <c r="L72" s="318">
        <v>1437</v>
      </c>
      <c r="M72" s="319">
        <v>1437</v>
      </c>
      <c r="N72" s="319">
        <f>L72-M72</f>
        <v>0</v>
      </c>
      <c r="O72" s="319">
        <f>$F72*N72</f>
        <v>0</v>
      </c>
      <c r="P72" s="320">
        <f>O72/1000000</f>
        <v>0</v>
      </c>
      <c r="Q72" s="426"/>
    </row>
    <row r="73" spans="1:17" ht="12" customHeight="1">
      <c r="A73" s="263"/>
      <c r="B73" s="324" t="s">
        <v>356</v>
      </c>
      <c r="C73" s="313"/>
      <c r="D73" s="325"/>
      <c r="E73" s="306"/>
      <c r="F73" s="313"/>
      <c r="G73" s="318"/>
      <c r="H73" s="319"/>
      <c r="I73" s="319"/>
      <c r="J73" s="319"/>
      <c r="K73" s="320"/>
      <c r="L73" s="318"/>
      <c r="M73" s="319"/>
      <c r="N73" s="319"/>
      <c r="O73" s="319"/>
      <c r="P73" s="320"/>
      <c r="Q73" s="429"/>
    </row>
    <row r="74" spans="1:17" ht="12" customHeight="1">
      <c r="A74" s="263"/>
      <c r="B74" s="324" t="s">
        <v>41</v>
      </c>
      <c r="C74" s="313"/>
      <c r="D74" s="325"/>
      <c r="E74" s="306"/>
      <c r="F74" s="313"/>
      <c r="G74" s="318"/>
      <c r="H74" s="319"/>
      <c r="I74" s="319"/>
      <c r="J74" s="319"/>
      <c r="K74" s="320"/>
      <c r="L74" s="318"/>
      <c r="M74" s="319"/>
      <c r="N74" s="319"/>
      <c r="O74" s="319"/>
      <c r="P74" s="320"/>
      <c r="Q74" s="429"/>
    </row>
    <row r="75" spans="1:17" s="461" customFormat="1" ht="12" customHeight="1" thickBot="1">
      <c r="A75" s="461">
        <v>44</v>
      </c>
      <c r="B75" s="763" t="s">
        <v>42</v>
      </c>
      <c r="C75" s="690">
        <v>4864843</v>
      </c>
      <c r="D75" s="690" t="s">
        <v>12</v>
      </c>
      <c r="E75" s="690" t="s">
        <v>323</v>
      </c>
      <c r="F75" s="690">
        <v>1000</v>
      </c>
      <c r="G75" s="318">
        <v>998129</v>
      </c>
      <c r="H75" s="319">
        <v>998129</v>
      </c>
      <c r="I75" s="690">
        <f>G75-H75</f>
        <v>0</v>
      </c>
      <c r="J75" s="690">
        <f>$F75*I75</f>
        <v>0</v>
      </c>
      <c r="K75" s="690">
        <f>J75/1000000</f>
        <v>0</v>
      </c>
      <c r="L75" s="318">
        <v>25716</v>
      </c>
      <c r="M75" s="319">
        <v>26126</v>
      </c>
      <c r="N75" s="690">
        <f>L75-M75</f>
        <v>-410</v>
      </c>
      <c r="O75" s="690">
        <f>$F75*N75</f>
        <v>-410000</v>
      </c>
      <c r="P75" s="690">
        <f>O75/1000000</f>
        <v>-0.41</v>
      </c>
      <c r="Q75" s="515"/>
    </row>
    <row r="76" spans="1:17" s="714" customFormat="1" ht="16.5" hidden="1" thickBot="1" thickTop="1">
      <c r="A76" s="651"/>
      <c r="B76" s="712"/>
      <c r="C76" s="713"/>
      <c r="D76" s="718"/>
      <c r="F76" s="713"/>
      <c r="G76" s="319" t="e">
        <v>#N/A</v>
      </c>
      <c r="H76" s="319" t="e">
        <v>#N/A</v>
      </c>
      <c r="I76" s="713"/>
      <c r="J76" s="713"/>
      <c r="K76" s="713"/>
      <c r="L76" s="319" t="e">
        <v>#N/A</v>
      </c>
      <c r="M76" s="319" t="e">
        <v>#N/A</v>
      </c>
      <c r="N76" s="713"/>
      <c r="O76" s="713"/>
      <c r="P76" s="713"/>
      <c r="Q76" s="719"/>
    </row>
    <row r="77" spans="1:17" ht="21.75" customHeight="1" thickBot="1" thickTop="1">
      <c r="A77" s="264"/>
      <c r="B77" s="445" t="s">
        <v>288</v>
      </c>
      <c r="C77" s="37"/>
      <c r="D77" s="326"/>
      <c r="E77" s="306"/>
      <c r="F77" s="37"/>
      <c r="G77" s="428"/>
      <c r="H77" s="428"/>
      <c r="I77" s="319"/>
      <c r="J77" s="319"/>
      <c r="K77" s="319"/>
      <c r="L77" s="428"/>
      <c r="M77" s="428"/>
      <c r="N77" s="319"/>
      <c r="O77" s="319"/>
      <c r="P77" s="319"/>
      <c r="Q77" s="502" t="str">
        <f>Q1</f>
        <v>DECEMBER-2021</v>
      </c>
    </row>
    <row r="78" spans="1:17" ht="15.75" customHeight="1" thickTop="1">
      <c r="A78" s="262"/>
      <c r="B78" s="321" t="s">
        <v>43</v>
      </c>
      <c r="C78" s="304"/>
      <c r="D78" s="327"/>
      <c r="E78" s="327"/>
      <c r="F78" s="304"/>
      <c r="G78" s="318"/>
      <c r="H78" s="319"/>
      <c r="I78" s="503"/>
      <c r="J78" s="503"/>
      <c r="K78" s="504"/>
      <c r="L78" s="319"/>
      <c r="M78" s="319"/>
      <c r="N78" s="503"/>
      <c r="O78" s="503"/>
      <c r="P78" s="504"/>
      <c r="Q78" s="505"/>
    </row>
    <row r="79" spans="1:17" ht="15.75" customHeight="1">
      <c r="A79" s="263">
        <v>45</v>
      </c>
      <c r="B79" s="462" t="s">
        <v>76</v>
      </c>
      <c r="C79" s="313">
        <v>5295200</v>
      </c>
      <c r="D79" s="326" t="s">
        <v>12</v>
      </c>
      <c r="E79" s="306" t="s">
        <v>323</v>
      </c>
      <c r="F79" s="313">
        <v>100</v>
      </c>
      <c r="G79" s="318">
        <v>998578</v>
      </c>
      <c r="H79" s="319">
        <v>998985</v>
      </c>
      <c r="I79" s="319">
        <f>G79-H79</f>
        <v>-407</v>
      </c>
      <c r="J79" s="319">
        <f>$F79*I79</f>
        <v>-40700</v>
      </c>
      <c r="K79" s="320">
        <f>J79/1000000</f>
        <v>-0.0407</v>
      </c>
      <c r="L79" s="318">
        <v>999841</v>
      </c>
      <c r="M79" s="319">
        <v>999845</v>
      </c>
      <c r="N79" s="319">
        <f>L79-M79</f>
        <v>-4</v>
      </c>
      <c r="O79" s="319">
        <f>$F79*N79</f>
        <v>-400</v>
      </c>
      <c r="P79" s="320">
        <f>O79/1000000</f>
        <v>-0.0004</v>
      </c>
      <c r="Q79" s="429"/>
    </row>
    <row r="80" spans="1:17" ht="15.75" customHeight="1">
      <c r="A80" s="263"/>
      <c r="B80" s="286" t="s">
        <v>48</v>
      </c>
      <c r="C80" s="314"/>
      <c r="D80" s="328"/>
      <c r="E80" s="328"/>
      <c r="F80" s="314"/>
      <c r="G80" s="318"/>
      <c r="H80" s="319"/>
      <c r="I80" s="319"/>
      <c r="J80" s="319"/>
      <c r="K80" s="320"/>
      <c r="L80" s="318"/>
      <c r="M80" s="319"/>
      <c r="N80" s="319"/>
      <c r="O80" s="319"/>
      <c r="P80" s="320"/>
      <c r="Q80" s="429"/>
    </row>
    <row r="81" spans="1:17" ht="15.75" customHeight="1">
      <c r="A81" s="263">
        <v>46</v>
      </c>
      <c r="B81" s="446" t="s">
        <v>49</v>
      </c>
      <c r="C81" s="314">
        <v>4902572</v>
      </c>
      <c r="D81" s="447" t="s">
        <v>12</v>
      </c>
      <c r="E81" s="306" t="s">
        <v>323</v>
      </c>
      <c r="F81" s="314">
        <v>100</v>
      </c>
      <c r="G81" s="318">
        <v>0</v>
      </c>
      <c r="H81" s="319">
        <v>0</v>
      </c>
      <c r="I81" s="319">
        <f>G81-H81</f>
        <v>0</v>
      </c>
      <c r="J81" s="319">
        <f>$F81*I81</f>
        <v>0</v>
      </c>
      <c r="K81" s="320">
        <f>J81/1000000</f>
        <v>0</v>
      </c>
      <c r="L81" s="318">
        <v>0</v>
      </c>
      <c r="M81" s="319">
        <v>0</v>
      </c>
      <c r="N81" s="319">
        <f>L81-M81</f>
        <v>0</v>
      </c>
      <c r="O81" s="319">
        <f>$F81*N81</f>
        <v>0</v>
      </c>
      <c r="P81" s="320">
        <f>O81/1000000</f>
        <v>0</v>
      </c>
      <c r="Q81" s="737"/>
    </row>
    <row r="82" spans="1:17" ht="15.75" customHeight="1">
      <c r="A82" s="263">
        <v>47</v>
      </c>
      <c r="B82" s="446" t="s">
        <v>50</v>
      </c>
      <c r="C82" s="314">
        <v>4902541</v>
      </c>
      <c r="D82" s="447" t="s">
        <v>12</v>
      </c>
      <c r="E82" s="306" t="s">
        <v>323</v>
      </c>
      <c r="F82" s="314">
        <v>100</v>
      </c>
      <c r="G82" s="318">
        <v>999482</v>
      </c>
      <c r="H82" s="319">
        <v>999482</v>
      </c>
      <c r="I82" s="319">
        <f>G82-H82</f>
        <v>0</v>
      </c>
      <c r="J82" s="319">
        <f>$F82*I82</f>
        <v>0</v>
      </c>
      <c r="K82" s="320">
        <f>J82/1000000</f>
        <v>0</v>
      </c>
      <c r="L82" s="318">
        <v>999486</v>
      </c>
      <c r="M82" s="319">
        <v>999486</v>
      </c>
      <c r="N82" s="319">
        <f>L82-M82</f>
        <v>0</v>
      </c>
      <c r="O82" s="319">
        <f>$F82*N82</f>
        <v>0</v>
      </c>
      <c r="P82" s="320">
        <f>O82/1000000</f>
        <v>0</v>
      </c>
      <c r="Q82" s="429"/>
    </row>
    <row r="83" spans="1:17" ht="15.75" customHeight="1">
      <c r="A83" s="263">
        <v>48</v>
      </c>
      <c r="B83" s="446" t="s">
        <v>51</v>
      </c>
      <c r="C83" s="314">
        <v>4902539</v>
      </c>
      <c r="D83" s="447" t="s">
        <v>12</v>
      </c>
      <c r="E83" s="306" t="s">
        <v>323</v>
      </c>
      <c r="F83" s="314">
        <v>100</v>
      </c>
      <c r="G83" s="318">
        <v>3200</v>
      </c>
      <c r="H83" s="319">
        <v>3192</v>
      </c>
      <c r="I83" s="319">
        <f>G83-H83</f>
        <v>8</v>
      </c>
      <c r="J83" s="319">
        <f>$F83*I83</f>
        <v>800</v>
      </c>
      <c r="K83" s="320">
        <f>J83/1000000</f>
        <v>0.0008</v>
      </c>
      <c r="L83" s="318">
        <v>32931</v>
      </c>
      <c r="M83" s="319">
        <v>32767</v>
      </c>
      <c r="N83" s="319">
        <f>L83-M83</f>
        <v>164</v>
      </c>
      <c r="O83" s="319">
        <f>$F83*N83</f>
        <v>16400</v>
      </c>
      <c r="P83" s="320">
        <f>O83/1000000</f>
        <v>0.0164</v>
      </c>
      <c r="Q83" s="429"/>
    </row>
    <row r="84" spans="1:17" ht="15.75" customHeight="1">
      <c r="A84" s="263"/>
      <c r="B84" s="286" t="s">
        <v>52</v>
      </c>
      <c r="C84" s="314"/>
      <c r="D84" s="328"/>
      <c r="E84" s="328"/>
      <c r="F84" s="314"/>
      <c r="G84" s="318"/>
      <c r="H84" s="319"/>
      <c r="I84" s="319"/>
      <c r="J84" s="319"/>
      <c r="K84" s="320"/>
      <c r="L84" s="318"/>
      <c r="M84" s="319"/>
      <c r="N84" s="319"/>
      <c r="O84" s="319"/>
      <c r="P84" s="320"/>
      <c r="Q84" s="429"/>
    </row>
    <row r="85" spans="1:17" ht="15.75" customHeight="1">
      <c r="A85" s="263">
        <v>49</v>
      </c>
      <c r="B85" s="446" t="s">
        <v>53</v>
      </c>
      <c r="C85" s="314">
        <v>4902591</v>
      </c>
      <c r="D85" s="447" t="s">
        <v>12</v>
      </c>
      <c r="E85" s="306" t="s">
        <v>323</v>
      </c>
      <c r="F85" s="314">
        <v>1333</v>
      </c>
      <c r="G85" s="318">
        <v>761</v>
      </c>
      <c r="H85" s="319">
        <v>762</v>
      </c>
      <c r="I85" s="270">
        <f aca="true" t="shared" si="15" ref="I85:I90">G85-H85</f>
        <v>-1</v>
      </c>
      <c r="J85" s="270">
        <f aca="true" t="shared" si="16" ref="J85:J90">$F85*I85</f>
        <v>-1333</v>
      </c>
      <c r="K85" s="270">
        <f aca="true" t="shared" si="17" ref="K85:K90">J85/1000000</f>
        <v>-0.001333</v>
      </c>
      <c r="L85" s="318">
        <v>600</v>
      </c>
      <c r="M85" s="319">
        <v>601</v>
      </c>
      <c r="N85" s="270">
        <f aca="true" t="shared" si="18" ref="N85:N90">L85-M85</f>
        <v>-1</v>
      </c>
      <c r="O85" s="270">
        <f aca="true" t="shared" si="19" ref="O85:O90">$F85*N85</f>
        <v>-1333</v>
      </c>
      <c r="P85" s="270">
        <f aca="true" t="shared" si="20" ref="P85:P90">O85/1000000</f>
        <v>-0.001333</v>
      </c>
      <c r="Q85" s="429"/>
    </row>
    <row r="86" spans="1:17" ht="15.75" customHeight="1">
      <c r="A86" s="263">
        <v>50</v>
      </c>
      <c r="B86" s="446" t="s">
        <v>54</v>
      </c>
      <c r="C86" s="314">
        <v>4902528</v>
      </c>
      <c r="D86" s="447" t="s">
        <v>12</v>
      </c>
      <c r="E86" s="306" t="s">
        <v>323</v>
      </c>
      <c r="F86" s="314">
        <v>100</v>
      </c>
      <c r="G86" s="318">
        <v>0</v>
      </c>
      <c r="H86" s="319">
        <v>0</v>
      </c>
      <c r="I86" s="319">
        <f t="shared" si="15"/>
        <v>0</v>
      </c>
      <c r="J86" s="319">
        <f t="shared" si="16"/>
        <v>0</v>
      </c>
      <c r="K86" s="320">
        <f t="shared" si="17"/>
        <v>0</v>
      </c>
      <c r="L86" s="318">
        <v>0</v>
      </c>
      <c r="M86" s="319">
        <v>0</v>
      </c>
      <c r="N86" s="319">
        <f t="shared" si="18"/>
        <v>0</v>
      </c>
      <c r="O86" s="319">
        <f t="shared" si="19"/>
        <v>0</v>
      </c>
      <c r="P86" s="320">
        <f t="shared" si="20"/>
        <v>0</v>
      </c>
      <c r="Q86" s="429"/>
    </row>
    <row r="87" spans="1:17" ht="15.75" customHeight="1">
      <c r="A87" s="263">
        <v>51</v>
      </c>
      <c r="B87" s="446" t="s">
        <v>55</v>
      </c>
      <c r="C87" s="314">
        <v>4902523</v>
      </c>
      <c r="D87" s="447" t="s">
        <v>12</v>
      </c>
      <c r="E87" s="306" t="s">
        <v>323</v>
      </c>
      <c r="F87" s="314">
        <v>100</v>
      </c>
      <c r="G87" s="318">
        <v>999815</v>
      </c>
      <c r="H87" s="319">
        <v>999815</v>
      </c>
      <c r="I87" s="319">
        <f t="shared" si="15"/>
        <v>0</v>
      </c>
      <c r="J87" s="319">
        <f t="shared" si="16"/>
        <v>0</v>
      </c>
      <c r="K87" s="320">
        <f t="shared" si="17"/>
        <v>0</v>
      </c>
      <c r="L87" s="318">
        <v>999943</v>
      </c>
      <c r="M87" s="319">
        <v>999943</v>
      </c>
      <c r="N87" s="319">
        <f t="shared" si="18"/>
        <v>0</v>
      </c>
      <c r="O87" s="319">
        <f t="shared" si="19"/>
        <v>0</v>
      </c>
      <c r="P87" s="320">
        <f t="shared" si="20"/>
        <v>0</v>
      </c>
      <c r="Q87" s="429"/>
    </row>
    <row r="88" spans="1:17" ht="15.75" customHeight="1">
      <c r="A88" s="263">
        <v>52</v>
      </c>
      <c r="B88" s="446" t="s">
        <v>56</v>
      </c>
      <c r="C88" s="314">
        <v>4865089</v>
      </c>
      <c r="D88" s="447" t="s">
        <v>12</v>
      </c>
      <c r="E88" s="306" t="s">
        <v>323</v>
      </c>
      <c r="F88" s="314">
        <v>100</v>
      </c>
      <c r="G88" s="318">
        <v>0</v>
      </c>
      <c r="H88" s="319">
        <v>0</v>
      </c>
      <c r="I88" s="319">
        <f t="shared" si="15"/>
        <v>0</v>
      </c>
      <c r="J88" s="319">
        <f t="shared" si="16"/>
        <v>0</v>
      </c>
      <c r="K88" s="320">
        <f t="shared" si="17"/>
        <v>0</v>
      </c>
      <c r="L88" s="318">
        <v>0</v>
      </c>
      <c r="M88" s="319">
        <v>0</v>
      </c>
      <c r="N88" s="319">
        <f t="shared" si="18"/>
        <v>0</v>
      </c>
      <c r="O88" s="319">
        <f t="shared" si="19"/>
        <v>0</v>
      </c>
      <c r="P88" s="320">
        <f t="shared" si="20"/>
        <v>0</v>
      </c>
      <c r="Q88" s="429"/>
    </row>
    <row r="89" spans="1:17" ht="15.75" customHeight="1">
      <c r="A89" s="263">
        <v>53</v>
      </c>
      <c r="B89" s="446" t="s">
        <v>57</v>
      </c>
      <c r="C89" s="314">
        <v>4902548</v>
      </c>
      <c r="D89" s="447" t="s">
        <v>12</v>
      </c>
      <c r="E89" s="306" t="s">
        <v>323</v>
      </c>
      <c r="F89" s="463">
        <v>100</v>
      </c>
      <c r="G89" s="318">
        <v>0</v>
      </c>
      <c r="H89" s="319">
        <v>0</v>
      </c>
      <c r="I89" s="319">
        <f t="shared" si="15"/>
        <v>0</v>
      </c>
      <c r="J89" s="319">
        <f t="shared" si="16"/>
        <v>0</v>
      </c>
      <c r="K89" s="320">
        <f t="shared" si="17"/>
        <v>0</v>
      </c>
      <c r="L89" s="318">
        <v>0</v>
      </c>
      <c r="M89" s="319">
        <v>0</v>
      </c>
      <c r="N89" s="319">
        <f t="shared" si="18"/>
        <v>0</v>
      </c>
      <c r="O89" s="319">
        <f t="shared" si="19"/>
        <v>0</v>
      </c>
      <c r="P89" s="320">
        <f t="shared" si="20"/>
        <v>0</v>
      </c>
      <c r="Q89" s="455"/>
    </row>
    <row r="90" spans="1:17" ht="15.75" customHeight="1">
      <c r="A90" s="263">
        <v>54</v>
      </c>
      <c r="B90" s="446" t="s">
        <v>58</v>
      </c>
      <c r="C90" s="314">
        <v>4902564</v>
      </c>
      <c r="D90" s="447" t="s">
        <v>12</v>
      </c>
      <c r="E90" s="306" t="s">
        <v>323</v>
      </c>
      <c r="F90" s="314">
        <v>100</v>
      </c>
      <c r="G90" s="318">
        <v>2064</v>
      </c>
      <c r="H90" s="319">
        <v>2069</v>
      </c>
      <c r="I90" s="270">
        <f t="shared" si="15"/>
        <v>-5</v>
      </c>
      <c r="J90" s="270">
        <f t="shared" si="16"/>
        <v>-500</v>
      </c>
      <c r="K90" s="270">
        <f t="shared" si="17"/>
        <v>-0.0005</v>
      </c>
      <c r="L90" s="318">
        <v>5157</v>
      </c>
      <c r="M90" s="319">
        <v>4916</v>
      </c>
      <c r="N90" s="270">
        <f t="shared" si="18"/>
        <v>241</v>
      </c>
      <c r="O90" s="270">
        <f t="shared" si="19"/>
        <v>24100</v>
      </c>
      <c r="P90" s="270">
        <f t="shared" si="20"/>
        <v>0.0241</v>
      </c>
      <c r="Q90" s="439"/>
    </row>
    <row r="91" spans="1:17" ht="15.75" customHeight="1">
      <c r="A91" s="263"/>
      <c r="B91" s="286" t="s">
        <v>60</v>
      </c>
      <c r="C91" s="314"/>
      <c r="D91" s="328"/>
      <c r="E91" s="328"/>
      <c r="F91" s="314"/>
      <c r="G91" s="318"/>
      <c r="H91" s="319"/>
      <c r="I91" s="319"/>
      <c r="J91" s="319"/>
      <c r="K91" s="320"/>
      <c r="L91" s="318"/>
      <c r="M91" s="319"/>
      <c r="N91" s="319"/>
      <c r="O91" s="319"/>
      <c r="P91" s="320"/>
      <c r="Q91" s="429"/>
    </row>
    <row r="92" spans="1:17" ht="15.75" customHeight="1">
      <c r="A92" s="263">
        <v>55</v>
      </c>
      <c r="B92" s="446" t="s">
        <v>61</v>
      </c>
      <c r="C92" s="314">
        <v>4865088</v>
      </c>
      <c r="D92" s="447" t="s">
        <v>12</v>
      </c>
      <c r="E92" s="306" t="s">
        <v>323</v>
      </c>
      <c r="F92" s="314">
        <v>166.66</v>
      </c>
      <c r="G92" s="318">
        <v>1412</v>
      </c>
      <c r="H92" s="319">
        <v>1412</v>
      </c>
      <c r="I92" s="319">
        <f>G92-H92</f>
        <v>0</v>
      </c>
      <c r="J92" s="319">
        <f>$F92*I92</f>
        <v>0</v>
      </c>
      <c r="K92" s="320">
        <f>J92/1000000</f>
        <v>0</v>
      </c>
      <c r="L92" s="318">
        <v>7172</v>
      </c>
      <c r="M92" s="319">
        <v>7172</v>
      </c>
      <c r="N92" s="319">
        <f>L92-M92</f>
        <v>0</v>
      </c>
      <c r="O92" s="319">
        <f>$F92*N92</f>
        <v>0</v>
      </c>
      <c r="P92" s="320">
        <f>O92/1000000</f>
        <v>0</v>
      </c>
      <c r="Q92" s="453"/>
    </row>
    <row r="93" spans="1:17" ht="15.75" customHeight="1">
      <c r="A93" s="263">
        <v>56</v>
      </c>
      <c r="B93" s="446" t="s">
        <v>62</v>
      </c>
      <c r="C93" s="314">
        <v>4902579</v>
      </c>
      <c r="D93" s="447" t="s">
        <v>12</v>
      </c>
      <c r="E93" s="306" t="s">
        <v>323</v>
      </c>
      <c r="F93" s="314">
        <v>500</v>
      </c>
      <c r="G93" s="318">
        <v>999781</v>
      </c>
      <c r="H93" s="319">
        <v>999797</v>
      </c>
      <c r="I93" s="264">
        <f>G93-H93</f>
        <v>-16</v>
      </c>
      <c r="J93" s="264">
        <f>$F93*I93</f>
        <v>-8000</v>
      </c>
      <c r="K93" s="264">
        <f>J93/1000000</f>
        <v>-0.008</v>
      </c>
      <c r="L93" s="318">
        <v>2259</v>
      </c>
      <c r="M93" s="319">
        <v>2261</v>
      </c>
      <c r="N93" s="319">
        <f>L93-M93</f>
        <v>-2</v>
      </c>
      <c r="O93" s="319">
        <f>$F93*N93</f>
        <v>-1000</v>
      </c>
      <c r="P93" s="319">
        <f>O93/1000000</f>
        <v>-0.001</v>
      </c>
      <c r="Q93" s="429"/>
    </row>
    <row r="94" spans="1:17" ht="15.75" customHeight="1">
      <c r="A94" s="263">
        <v>57</v>
      </c>
      <c r="B94" s="446" t="s">
        <v>63</v>
      </c>
      <c r="C94" s="314">
        <v>4902526</v>
      </c>
      <c r="D94" s="447" t="s">
        <v>12</v>
      </c>
      <c r="E94" s="306" t="s">
        <v>323</v>
      </c>
      <c r="F94" s="463">
        <v>500</v>
      </c>
      <c r="G94" s="318">
        <v>27</v>
      </c>
      <c r="H94" s="319">
        <v>29</v>
      </c>
      <c r="I94" s="319">
        <f>G94-H94</f>
        <v>-2</v>
      </c>
      <c r="J94" s="319">
        <f>$F94*I94</f>
        <v>-1000</v>
      </c>
      <c r="K94" s="320">
        <f>J94/1000000</f>
        <v>-0.001</v>
      </c>
      <c r="L94" s="318">
        <v>164</v>
      </c>
      <c r="M94" s="319">
        <v>160</v>
      </c>
      <c r="N94" s="319">
        <f>L94-M94</f>
        <v>4</v>
      </c>
      <c r="O94" s="319">
        <f>$F94*N94</f>
        <v>2000</v>
      </c>
      <c r="P94" s="320">
        <f>O94/1000000</f>
        <v>0.002</v>
      </c>
      <c r="Q94" s="429"/>
    </row>
    <row r="95" spans="1:17" ht="15.75" customHeight="1">
      <c r="A95" s="263">
        <v>58</v>
      </c>
      <c r="B95" s="446" t="s">
        <v>64</v>
      </c>
      <c r="C95" s="314">
        <v>4865090</v>
      </c>
      <c r="D95" s="447" t="s">
        <v>12</v>
      </c>
      <c r="E95" s="306" t="s">
        <v>323</v>
      </c>
      <c r="F95" s="463">
        <v>500</v>
      </c>
      <c r="G95" s="318">
        <v>1092</v>
      </c>
      <c r="H95" s="319">
        <v>1092</v>
      </c>
      <c r="I95" s="319">
        <f>G95-H95</f>
        <v>0</v>
      </c>
      <c r="J95" s="319">
        <f>$F95*I95</f>
        <v>0</v>
      </c>
      <c r="K95" s="320">
        <f>J95/1000000</f>
        <v>0</v>
      </c>
      <c r="L95" s="318">
        <v>1055</v>
      </c>
      <c r="M95" s="319">
        <v>998</v>
      </c>
      <c r="N95" s="319">
        <f>L95-M95</f>
        <v>57</v>
      </c>
      <c r="O95" s="319">
        <f>$F95*N95</f>
        <v>28500</v>
      </c>
      <c r="P95" s="320">
        <f>O95/1000000</f>
        <v>0.0285</v>
      </c>
      <c r="Q95" s="429"/>
    </row>
    <row r="96" spans="2:17" ht="15.75" customHeight="1">
      <c r="B96" s="286" t="s">
        <v>66</v>
      </c>
      <c r="C96" s="314"/>
      <c r="D96" s="328"/>
      <c r="E96" s="328"/>
      <c r="F96" s="314"/>
      <c r="G96" s="318"/>
      <c r="H96" s="319"/>
      <c r="I96" s="319"/>
      <c r="J96" s="319"/>
      <c r="K96" s="320"/>
      <c r="L96" s="318"/>
      <c r="M96" s="319"/>
      <c r="N96" s="319"/>
      <c r="O96" s="319"/>
      <c r="P96" s="320"/>
      <c r="Q96" s="429"/>
    </row>
    <row r="97" spans="1:17" ht="15.75" customHeight="1">
      <c r="A97" s="263">
        <v>59</v>
      </c>
      <c r="B97" s="446" t="s">
        <v>59</v>
      </c>
      <c r="C97" s="314">
        <v>4902568</v>
      </c>
      <c r="D97" s="447" t="s">
        <v>12</v>
      </c>
      <c r="E97" s="306" t="s">
        <v>323</v>
      </c>
      <c r="F97" s="314">
        <v>100</v>
      </c>
      <c r="G97" s="318">
        <v>993510</v>
      </c>
      <c r="H97" s="319">
        <v>993902</v>
      </c>
      <c r="I97" s="264">
        <f>G97-H97</f>
        <v>-392</v>
      </c>
      <c r="J97" s="264">
        <f>$F97*I97</f>
        <v>-39200</v>
      </c>
      <c r="K97" s="264">
        <f>J97/1000000</f>
        <v>-0.0392</v>
      </c>
      <c r="L97" s="318">
        <v>2699</v>
      </c>
      <c r="M97" s="319">
        <v>2737</v>
      </c>
      <c r="N97" s="319">
        <f>L97-M97</f>
        <v>-38</v>
      </c>
      <c r="O97" s="319">
        <f>$F97*N97</f>
        <v>-3800</v>
      </c>
      <c r="P97" s="319">
        <f>O97/1000000</f>
        <v>-0.0038</v>
      </c>
      <c r="Q97" s="439"/>
    </row>
    <row r="98" spans="2:17" ht="15.75" customHeight="1">
      <c r="B98" s="286" t="s">
        <v>67</v>
      </c>
      <c r="C98" s="314"/>
      <c r="D98" s="328"/>
      <c r="E98" s="328"/>
      <c r="F98" s="314"/>
      <c r="G98" s="318"/>
      <c r="H98" s="319"/>
      <c r="I98" s="319"/>
      <c r="J98" s="319"/>
      <c r="K98" s="320"/>
      <c r="L98" s="318"/>
      <c r="M98" s="319"/>
      <c r="N98" s="319"/>
      <c r="O98" s="319"/>
      <c r="P98" s="320"/>
      <c r="Q98" s="429"/>
    </row>
    <row r="99" spans="1:17" ht="15.75" customHeight="1">
      <c r="A99" s="263">
        <v>60</v>
      </c>
      <c r="B99" s="446" t="s">
        <v>68</v>
      </c>
      <c r="C99" s="314">
        <v>4902540</v>
      </c>
      <c r="D99" s="447" t="s">
        <v>12</v>
      </c>
      <c r="E99" s="306" t="s">
        <v>323</v>
      </c>
      <c r="F99" s="314">
        <v>100</v>
      </c>
      <c r="G99" s="318">
        <v>8987</v>
      </c>
      <c r="H99" s="319">
        <v>9100</v>
      </c>
      <c r="I99" s="319">
        <f>G99-H99</f>
        <v>-113</v>
      </c>
      <c r="J99" s="319">
        <f>$F99*I99</f>
        <v>-11300</v>
      </c>
      <c r="K99" s="320">
        <f>J99/1000000</f>
        <v>-0.0113</v>
      </c>
      <c r="L99" s="318">
        <v>14864</v>
      </c>
      <c r="M99" s="319">
        <v>14853</v>
      </c>
      <c r="N99" s="319">
        <f>L99-M99</f>
        <v>11</v>
      </c>
      <c r="O99" s="319">
        <f>$F99*N99</f>
        <v>1100</v>
      </c>
      <c r="P99" s="320">
        <f>O99/1000000</f>
        <v>0.0011</v>
      </c>
      <c r="Q99" s="439"/>
    </row>
    <row r="100" spans="1:17" ht="15.75" customHeight="1">
      <c r="A100" s="431">
        <v>61</v>
      </c>
      <c r="B100" s="446" t="s">
        <v>69</v>
      </c>
      <c r="C100" s="314">
        <v>4902520</v>
      </c>
      <c r="D100" s="447" t="s">
        <v>12</v>
      </c>
      <c r="E100" s="306" t="s">
        <v>323</v>
      </c>
      <c r="F100" s="314">
        <v>100</v>
      </c>
      <c r="G100" s="318">
        <v>12810</v>
      </c>
      <c r="H100" s="319">
        <v>12647</v>
      </c>
      <c r="I100" s="319">
        <f>G100-H100</f>
        <v>163</v>
      </c>
      <c r="J100" s="319">
        <f>$F100*I100</f>
        <v>16300</v>
      </c>
      <c r="K100" s="320">
        <f>J100/1000000</f>
        <v>0.0163</v>
      </c>
      <c r="L100" s="318">
        <v>5679</v>
      </c>
      <c r="M100" s="319">
        <v>5665</v>
      </c>
      <c r="N100" s="319">
        <f>L100-M100</f>
        <v>14</v>
      </c>
      <c r="O100" s="319">
        <f>$F100*N100</f>
        <v>1400</v>
      </c>
      <c r="P100" s="320">
        <f>O100/1000000</f>
        <v>0.0014</v>
      </c>
      <c r="Q100" s="429"/>
    </row>
    <row r="101" spans="1:17" ht="15.75" customHeight="1">
      <c r="A101" s="263">
        <v>62</v>
      </c>
      <c r="B101" s="446" t="s">
        <v>70</v>
      </c>
      <c r="C101" s="314">
        <v>4902536</v>
      </c>
      <c r="D101" s="447" t="s">
        <v>12</v>
      </c>
      <c r="E101" s="306" t="s">
        <v>323</v>
      </c>
      <c r="F101" s="314">
        <v>100</v>
      </c>
      <c r="G101" s="318">
        <v>31395</v>
      </c>
      <c r="H101" s="319">
        <v>31262</v>
      </c>
      <c r="I101" s="319">
        <f>G101-H101</f>
        <v>133</v>
      </c>
      <c r="J101" s="319">
        <f>$F101*I101</f>
        <v>13300</v>
      </c>
      <c r="K101" s="320">
        <f>J101/1000000</f>
        <v>0.0133</v>
      </c>
      <c r="L101" s="318">
        <v>10930</v>
      </c>
      <c r="M101" s="319">
        <v>10919</v>
      </c>
      <c r="N101" s="319">
        <f>L101-M101</f>
        <v>11</v>
      </c>
      <c r="O101" s="319">
        <f>$F101*N101</f>
        <v>1100</v>
      </c>
      <c r="P101" s="320">
        <f>O101/1000000</f>
        <v>0.0011</v>
      </c>
      <c r="Q101" s="439"/>
    </row>
    <row r="102" spans="1:17" ht="15.75" customHeight="1">
      <c r="A102" s="431"/>
      <c r="B102" s="286" t="s">
        <v>30</v>
      </c>
      <c r="C102" s="314"/>
      <c r="D102" s="328"/>
      <c r="E102" s="328"/>
      <c r="F102" s="314"/>
      <c r="G102" s="318"/>
      <c r="H102" s="319"/>
      <c r="I102" s="319"/>
      <c r="J102" s="319"/>
      <c r="K102" s="320"/>
      <c r="L102" s="318"/>
      <c r="M102" s="319"/>
      <c r="N102" s="319"/>
      <c r="O102" s="319"/>
      <c r="P102" s="320"/>
      <c r="Q102" s="429"/>
    </row>
    <row r="103" spans="1:17" ht="15.75" customHeight="1">
      <c r="A103" s="431">
        <v>63</v>
      </c>
      <c r="B103" s="446" t="s">
        <v>65</v>
      </c>
      <c r="C103" s="314">
        <v>4864797</v>
      </c>
      <c r="D103" s="447" t="s">
        <v>12</v>
      </c>
      <c r="E103" s="306" t="s">
        <v>323</v>
      </c>
      <c r="F103" s="314">
        <v>100</v>
      </c>
      <c r="G103" s="318">
        <v>62020</v>
      </c>
      <c r="H103" s="319">
        <v>62699</v>
      </c>
      <c r="I103" s="319">
        <f>G103-H103</f>
        <v>-679</v>
      </c>
      <c r="J103" s="319">
        <f>$F103*I103</f>
        <v>-67900</v>
      </c>
      <c r="K103" s="320">
        <f>J103/1000000</f>
        <v>-0.0679</v>
      </c>
      <c r="L103" s="318">
        <v>2406</v>
      </c>
      <c r="M103" s="319">
        <v>2406</v>
      </c>
      <c r="N103" s="319">
        <f>L103-M103</f>
        <v>0</v>
      </c>
      <c r="O103" s="319">
        <f>$F103*N103</f>
        <v>0</v>
      </c>
      <c r="P103" s="320">
        <f>O103/1000000</f>
        <v>0</v>
      </c>
      <c r="Q103" s="429"/>
    </row>
    <row r="104" spans="1:17" ht="15.75" customHeight="1">
      <c r="A104" s="432">
        <v>64</v>
      </c>
      <c r="B104" s="446" t="s">
        <v>221</v>
      </c>
      <c r="C104" s="314">
        <v>4865074</v>
      </c>
      <c r="D104" s="447" t="s">
        <v>12</v>
      </c>
      <c r="E104" s="306" t="s">
        <v>323</v>
      </c>
      <c r="F104" s="314">
        <v>133.33</v>
      </c>
      <c r="G104" s="318">
        <v>231</v>
      </c>
      <c r="H104" s="319">
        <v>259</v>
      </c>
      <c r="I104" s="319">
        <f>G104-H104</f>
        <v>-28</v>
      </c>
      <c r="J104" s="319">
        <f>$F104*I104</f>
        <v>-3733.2400000000002</v>
      </c>
      <c r="K104" s="320">
        <f>J104/1000000</f>
        <v>-0.00373324</v>
      </c>
      <c r="L104" s="318">
        <v>790</v>
      </c>
      <c r="M104" s="319">
        <v>792</v>
      </c>
      <c r="N104" s="319">
        <f>L104-M104</f>
        <v>-2</v>
      </c>
      <c r="O104" s="319">
        <f>$F104*N104</f>
        <v>-266.66</v>
      </c>
      <c r="P104" s="320">
        <f>O104/1000000</f>
        <v>-0.00026666</v>
      </c>
      <c r="Q104" s="429"/>
    </row>
    <row r="105" spans="1:17" ht="15.75" customHeight="1">
      <c r="A105" s="432">
        <v>65</v>
      </c>
      <c r="B105" s="446" t="s">
        <v>75</v>
      </c>
      <c r="C105" s="314">
        <v>4902585</v>
      </c>
      <c r="D105" s="447" t="s">
        <v>12</v>
      </c>
      <c r="E105" s="306" t="s">
        <v>323</v>
      </c>
      <c r="F105" s="314">
        <v>-400</v>
      </c>
      <c r="G105" s="318">
        <v>999998</v>
      </c>
      <c r="H105" s="319">
        <v>999998</v>
      </c>
      <c r="I105" s="264">
        <f>G105-H105</f>
        <v>0</v>
      </c>
      <c r="J105" s="264">
        <f>$F105*I105</f>
        <v>0</v>
      </c>
      <c r="K105" s="264">
        <f>J105/1000000</f>
        <v>0</v>
      </c>
      <c r="L105" s="318">
        <v>999997</v>
      </c>
      <c r="M105" s="319">
        <v>999997</v>
      </c>
      <c r="N105" s="264">
        <f>L105-M105</f>
        <v>0</v>
      </c>
      <c r="O105" s="264">
        <f>$F105*N105</f>
        <v>0</v>
      </c>
      <c r="P105" s="264">
        <f>O105/1000000</f>
        <v>0</v>
      </c>
      <c r="Q105" s="458"/>
    </row>
    <row r="106" spans="2:16" ht="15.75" customHeight="1">
      <c r="B106" s="323" t="s">
        <v>71</v>
      </c>
      <c r="C106" s="313"/>
      <c r="D106" s="325"/>
      <c r="E106" s="325"/>
      <c r="F106" s="313"/>
      <c r="G106" s="318"/>
      <c r="H106" s="319"/>
      <c r="I106" s="319"/>
      <c r="J106" s="319"/>
      <c r="K106" s="320"/>
      <c r="L106" s="318"/>
      <c r="M106" s="319"/>
      <c r="N106" s="319"/>
      <c r="O106" s="319"/>
      <c r="P106" s="320"/>
    </row>
    <row r="107" spans="1:17" ht="18">
      <c r="A107" s="432">
        <v>66</v>
      </c>
      <c r="B107" s="720" t="s">
        <v>72</v>
      </c>
      <c r="C107" s="313">
        <v>4902577</v>
      </c>
      <c r="D107" s="325" t="s">
        <v>12</v>
      </c>
      <c r="E107" s="306" t="s">
        <v>323</v>
      </c>
      <c r="F107" s="313">
        <v>-400</v>
      </c>
      <c r="G107" s="318">
        <v>995632</v>
      </c>
      <c r="H107" s="319">
        <v>995633</v>
      </c>
      <c r="I107" s="270">
        <f>G107-H107</f>
        <v>-1</v>
      </c>
      <c r="J107" s="270">
        <f>$F107*I107</f>
        <v>400</v>
      </c>
      <c r="K107" s="270">
        <f>J107/1000000</f>
        <v>0.0004</v>
      </c>
      <c r="L107" s="318">
        <v>61</v>
      </c>
      <c r="M107" s="319">
        <v>61</v>
      </c>
      <c r="N107" s="270">
        <f>L107-M107</f>
        <v>0</v>
      </c>
      <c r="O107" s="270">
        <f>$F107*N107</f>
        <v>0</v>
      </c>
      <c r="P107" s="270">
        <f>O107/1000000</f>
        <v>0</v>
      </c>
      <c r="Q107" s="721"/>
    </row>
    <row r="108" spans="1:17" ht="16.5">
      <c r="A108" s="432">
        <v>67</v>
      </c>
      <c r="B108" s="720" t="s">
        <v>73</v>
      </c>
      <c r="C108" s="313">
        <v>4902525</v>
      </c>
      <c r="D108" s="325" t="s">
        <v>12</v>
      </c>
      <c r="E108" s="306" t="s">
        <v>323</v>
      </c>
      <c r="F108" s="313">
        <v>400</v>
      </c>
      <c r="G108" s="318">
        <v>999881</v>
      </c>
      <c r="H108" s="319">
        <v>999879</v>
      </c>
      <c r="I108" s="319">
        <f>G108-H108</f>
        <v>2</v>
      </c>
      <c r="J108" s="319">
        <f>$F108*I108</f>
        <v>800</v>
      </c>
      <c r="K108" s="320">
        <f>J108/1000000</f>
        <v>0.0008</v>
      </c>
      <c r="L108" s="318">
        <v>999433</v>
      </c>
      <c r="M108" s="319">
        <v>999432</v>
      </c>
      <c r="N108" s="319">
        <f>L108-M108</f>
        <v>1</v>
      </c>
      <c r="O108" s="319">
        <f>$F108*N108</f>
        <v>400</v>
      </c>
      <c r="P108" s="320">
        <f>O108/1000000</f>
        <v>0.0004</v>
      </c>
      <c r="Q108" s="439"/>
    </row>
    <row r="109" spans="2:17" ht="16.5">
      <c r="B109" s="286" t="s">
        <v>360</v>
      </c>
      <c r="C109" s="313"/>
      <c r="D109" s="325"/>
      <c r="E109" s="306"/>
      <c r="F109" s="313"/>
      <c r="G109" s="318"/>
      <c r="H109" s="319"/>
      <c r="I109" s="319"/>
      <c r="J109" s="319"/>
      <c r="K109" s="320"/>
      <c r="L109" s="318"/>
      <c r="M109" s="319"/>
      <c r="N109" s="319"/>
      <c r="O109" s="319"/>
      <c r="P109" s="320"/>
      <c r="Q109" s="429"/>
    </row>
    <row r="110" spans="1:17" ht="18">
      <c r="A110" s="432">
        <v>68</v>
      </c>
      <c r="B110" s="446" t="s">
        <v>366</v>
      </c>
      <c r="C110" s="292">
        <v>4864983</v>
      </c>
      <c r="D110" s="118" t="s">
        <v>12</v>
      </c>
      <c r="E110" s="91" t="s">
        <v>323</v>
      </c>
      <c r="F110" s="387">
        <v>800</v>
      </c>
      <c r="G110" s="318">
        <v>952696</v>
      </c>
      <c r="H110" s="319">
        <v>954960</v>
      </c>
      <c r="I110" s="301">
        <f>G110-H110</f>
        <v>-2264</v>
      </c>
      <c r="J110" s="301">
        <f>$F110*I110</f>
        <v>-1811200</v>
      </c>
      <c r="K110" s="301">
        <f>J110/1000000</f>
        <v>-1.8112</v>
      </c>
      <c r="L110" s="318">
        <v>999703</v>
      </c>
      <c r="M110" s="319">
        <v>999703</v>
      </c>
      <c r="N110" s="301">
        <f>L110-M110</f>
        <v>0</v>
      </c>
      <c r="O110" s="301">
        <f>$F110*N110</f>
        <v>0</v>
      </c>
      <c r="P110" s="301">
        <f>O110/1000000</f>
        <v>0</v>
      </c>
      <c r="Q110" s="429"/>
    </row>
    <row r="111" spans="1:17" ht="18">
      <c r="A111" s="432">
        <v>69</v>
      </c>
      <c r="B111" s="446" t="s">
        <v>376</v>
      </c>
      <c r="C111" s="292">
        <v>4864950</v>
      </c>
      <c r="D111" s="118" t="s">
        <v>12</v>
      </c>
      <c r="E111" s="91" t="s">
        <v>323</v>
      </c>
      <c r="F111" s="387">
        <v>2000</v>
      </c>
      <c r="G111" s="318">
        <v>993737</v>
      </c>
      <c r="H111" s="319">
        <v>994022</v>
      </c>
      <c r="I111" s="301">
        <f>G111-H111</f>
        <v>-285</v>
      </c>
      <c r="J111" s="301">
        <f>$F111*I111</f>
        <v>-570000</v>
      </c>
      <c r="K111" s="301">
        <f>J111/1000000</f>
        <v>-0.57</v>
      </c>
      <c r="L111" s="318">
        <v>1053</v>
      </c>
      <c r="M111" s="319">
        <v>1053</v>
      </c>
      <c r="N111" s="301">
        <f>L111-M111</f>
        <v>0</v>
      </c>
      <c r="O111" s="301">
        <f>$F111*N111</f>
        <v>0</v>
      </c>
      <c r="P111" s="301">
        <f>O111/1000000</f>
        <v>0</v>
      </c>
      <c r="Q111" s="429"/>
    </row>
    <row r="112" spans="2:17" ht="18">
      <c r="B112" s="286" t="s">
        <v>390</v>
      </c>
      <c r="C112" s="292"/>
      <c r="D112" s="118"/>
      <c r="E112" s="91"/>
      <c r="F112" s="313"/>
      <c r="G112" s="318"/>
      <c r="H112" s="319"/>
      <c r="I112" s="301"/>
      <c r="J112" s="301"/>
      <c r="K112" s="301"/>
      <c r="L112" s="318"/>
      <c r="M112" s="319"/>
      <c r="N112" s="301"/>
      <c r="O112" s="301"/>
      <c r="P112" s="301"/>
      <c r="Q112" s="429"/>
    </row>
    <row r="113" spans="1:17" ht="18">
      <c r="A113" s="432">
        <v>70</v>
      </c>
      <c r="B113" s="446" t="s">
        <v>391</v>
      </c>
      <c r="C113" s="292">
        <v>4864810</v>
      </c>
      <c r="D113" s="118" t="s">
        <v>12</v>
      </c>
      <c r="E113" s="91" t="s">
        <v>323</v>
      </c>
      <c r="F113" s="387">
        <v>200</v>
      </c>
      <c r="G113" s="318">
        <v>972300</v>
      </c>
      <c r="H113" s="319">
        <v>974385</v>
      </c>
      <c r="I113" s="319">
        <f>G113-H113</f>
        <v>-2085</v>
      </c>
      <c r="J113" s="319">
        <f>$F113*I113</f>
        <v>-417000</v>
      </c>
      <c r="K113" s="319">
        <f>J113/1000000</f>
        <v>-0.417</v>
      </c>
      <c r="L113" s="318">
        <v>1722</v>
      </c>
      <c r="M113" s="319">
        <v>1723</v>
      </c>
      <c r="N113" s="319">
        <f>L113-M113</f>
        <v>-1</v>
      </c>
      <c r="O113" s="319">
        <f>$F113*N113</f>
        <v>-200</v>
      </c>
      <c r="P113" s="320">
        <f>O113/1000000</f>
        <v>-0.0002</v>
      </c>
      <c r="Q113" s="429"/>
    </row>
    <row r="114" spans="1:17" s="458" customFormat="1" ht="18">
      <c r="A114" s="342">
        <v>71</v>
      </c>
      <c r="B114" s="652" t="s">
        <v>392</v>
      </c>
      <c r="C114" s="292">
        <v>4864901</v>
      </c>
      <c r="D114" s="118" t="s">
        <v>12</v>
      </c>
      <c r="E114" s="91" t="s">
        <v>323</v>
      </c>
      <c r="F114" s="313">
        <v>250</v>
      </c>
      <c r="G114" s="318">
        <v>994850</v>
      </c>
      <c r="H114" s="319">
        <v>995596</v>
      </c>
      <c r="I114" s="301">
        <f>G114-H114</f>
        <v>-746</v>
      </c>
      <c r="J114" s="301">
        <f>$F114*I114</f>
        <v>-186500</v>
      </c>
      <c r="K114" s="301">
        <f>J114/1000000</f>
        <v>-0.1865</v>
      </c>
      <c r="L114" s="318">
        <v>733</v>
      </c>
      <c r="M114" s="319">
        <v>733</v>
      </c>
      <c r="N114" s="301">
        <f>L114-M114</f>
        <v>0</v>
      </c>
      <c r="O114" s="301">
        <f>$F114*N114</f>
        <v>0</v>
      </c>
      <c r="P114" s="301">
        <f>O114/1000000</f>
        <v>0</v>
      </c>
      <c r="Q114" s="429"/>
    </row>
    <row r="115" spans="1:17" s="458" customFormat="1" ht="18">
      <c r="A115" s="342"/>
      <c r="B115" s="324" t="s">
        <v>431</v>
      </c>
      <c r="C115" s="292"/>
      <c r="D115" s="118"/>
      <c r="E115" s="91"/>
      <c r="F115" s="313"/>
      <c r="G115" s="318"/>
      <c r="H115" s="319"/>
      <c r="I115" s="301"/>
      <c r="J115" s="301"/>
      <c r="K115" s="301"/>
      <c r="L115" s="318"/>
      <c r="M115" s="319"/>
      <c r="N115" s="301"/>
      <c r="O115" s="301"/>
      <c r="P115" s="301"/>
      <c r="Q115" s="429"/>
    </row>
    <row r="116" spans="1:17" s="458" customFormat="1" ht="18">
      <c r="A116" s="342">
        <v>72</v>
      </c>
      <c r="B116" s="652" t="s">
        <v>437</v>
      </c>
      <c r="C116" s="292">
        <v>4864960</v>
      </c>
      <c r="D116" s="118" t="s">
        <v>12</v>
      </c>
      <c r="E116" s="91" t="s">
        <v>323</v>
      </c>
      <c r="F116" s="313">
        <v>1000</v>
      </c>
      <c r="G116" s="318">
        <v>984847</v>
      </c>
      <c r="H116" s="319">
        <v>986446</v>
      </c>
      <c r="I116" s="319">
        <f>G116-H116</f>
        <v>-1599</v>
      </c>
      <c r="J116" s="319">
        <f>$F116*I116</f>
        <v>-1599000</v>
      </c>
      <c r="K116" s="319">
        <f>J116/1000000</f>
        <v>-1.599</v>
      </c>
      <c r="L116" s="318">
        <v>2358</v>
      </c>
      <c r="M116" s="319">
        <v>2363</v>
      </c>
      <c r="N116" s="319">
        <f>L116-M116</f>
        <v>-5</v>
      </c>
      <c r="O116" s="319">
        <f>$F116*N116</f>
        <v>-5000</v>
      </c>
      <c r="P116" s="320">
        <f>O116/1000000</f>
        <v>-0.005</v>
      </c>
      <c r="Q116" s="429"/>
    </row>
    <row r="117" spans="1:17" ht="18">
      <c r="A117" s="342">
        <v>73</v>
      </c>
      <c r="B117" s="652" t="s">
        <v>438</v>
      </c>
      <c r="C117" s="292">
        <v>5128441</v>
      </c>
      <c r="D117" s="118" t="s">
        <v>12</v>
      </c>
      <c r="E117" s="91" t="s">
        <v>323</v>
      </c>
      <c r="F117" s="506">
        <v>750</v>
      </c>
      <c r="G117" s="318">
        <v>1643</v>
      </c>
      <c r="H117" s="319">
        <v>1835</v>
      </c>
      <c r="I117" s="319">
        <f>G117-H117</f>
        <v>-192</v>
      </c>
      <c r="J117" s="319">
        <f>$F117*I117</f>
        <v>-144000</v>
      </c>
      <c r="K117" s="320">
        <f>J117/1000000</f>
        <v>-0.144</v>
      </c>
      <c r="L117" s="318">
        <v>3410</v>
      </c>
      <c r="M117" s="319">
        <v>3410</v>
      </c>
      <c r="N117" s="319">
        <f>L117-M117</f>
        <v>0</v>
      </c>
      <c r="O117" s="319">
        <f>$F117*N117</f>
        <v>0</v>
      </c>
      <c r="P117" s="320">
        <f>O117/1000000</f>
        <v>0</v>
      </c>
      <c r="Q117" s="429"/>
    </row>
    <row r="118" spans="2:92" s="461" customFormat="1" ht="15.75" thickBot="1">
      <c r="B118" s="691"/>
      <c r="G118" s="427"/>
      <c r="H118" s="428"/>
      <c r="I118" s="690"/>
      <c r="J118" s="690"/>
      <c r="K118" s="690"/>
      <c r="L118" s="427"/>
      <c r="M118" s="428"/>
      <c r="N118" s="690"/>
      <c r="O118" s="690"/>
      <c r="P118" s="690"/>
      <c r="Q118" s="557"/>
      <c r="R118" s="458"/>
      <c r="S118" s="458"/>
      <c r="T118" s="458"/>
      <c r="U118" s="458"/>
      <c r="V118" s="458"/>
      <c r="W118" s="458"/>
      <c r="X118" s="458"/>
      <c r="Y118" s="458"/>
      <c r="Z118" s="458"/>
      <c r="AA118" s="458"/>
      <c r="AB118" s="458"/>
      <c r="AC118" s="458"/>
      <c r="AD118" s="458"/>
      <c r="AE118" s="458"/>
      <c r="AF118" s="458"/>
      <c r="AG118" s="458"/>
      <c r="AH118" s="458"/>
      <c r="AI118" s="458"/>
      <c r="AJ118" s="458"/>
      <c r="AK118" s="458"/>
      <c r="AL118" s="458"/>
      <c r="AM118" s="458"/>
      <c r="AN118" s="458"/>
      <c r="AO118" s="458"/>
      <c r="AP118" s="458"/>
      <c r="AQ118" s="458"/>
      <c r="AR118" s="458"/>
      <c r="AS118" s="458"/>
      <c r="AT118" s="458"/>
      <c r="AU118" s="458"/>
      <c r="AV118" s="458"/>
      <c r="AW118" s="458"/>
      <c r="AX118" s="458"/>
      <c r="AY118" s="458"/>
      <c r="AZ118" s="458"/>
      <c r="BA118" s="458"/>
      <c r="BB118" s="458"/>
      <c r="BC118" s="458"/>
      <c r="BD118" s="458"/>
      <c r="BE118" s="458"/>
      <c r="BF118" s="458"/>
      <c r="BG118" s="458"/>
      <c r="BH118" s="458"/>
      <c r="BI118" s="458"/>
      <c r="BJ118" s="458"/>
      <c r="BK118" s="458"/>
      <c r="BL118" s="458"/>
      <c r="BM118" s="458"/>
      <c r="BN118" s="458"/>
      <c r="BO118" s="458"/>
      <c r="BP118" s="458"/>
      <c r="BQ118" s="458"/>
      <c r="BR118" s="458"/>
      <c r="BS118" s="458"/>
      <c r="BT118" s="458"/>
      <c r="BU118" s="458"/>
      <c r="BV118" s="458"/>
      <c r="BW118" s="458"/>
      <c r="BX118" s="458"/>
      <c r="BY118" s="458"/>
      <c r="BZ118" s="458"/>
      <c r="CA118" s="458"/>
      <c r="CB118" s="458"/>
      <c r="CC118" s="458"/>
      <c r="CD118" s="458"/>
      <c r="CE118" s="458"/>
      <c r="CF118" s="458"/>
      <c r="CG118" s="458"/>
      <c r="CH118" s="458"/>
      <c r="CI118" s="458"/>
      <c r="CJ118" s="458"/>
      <c r="CK118" s="458"/>
      <c r="CL118" s="458"/>
      <c r="CM118" s="458"/>
      <c r="CN118" s="458"/>
    </row>
    <row r="119" spans="2:16" ht="18.75" thickTop="1">
      <c r="B119" s="145" t="s">
        <v>220</v>
      </c>
      <c r="G119" s="319"/>
      <c r="H119" s="319"/>
      <c r="I119" s="506"/>
      <c r="J119" s="506"/>
      <c r="K119" s="400">
        <f>SUM(K7:K118)</f>
        <v>-77.03964085</v>
      </c>
      <c r="L119" s="319"/>
      <c r="M119" s="319"/>
      <c r="N119" s="506"/>
      <c r="O119" s="506"/>
      <c r="P119" s="400">
        <f>SUM(P7:P118)</f>
        <v>-0.6995663200000002</v>
      </c>
    </row>
    <row r="120" spans="2:16" ht="15">
      <c r="B120" s="15"/>
      <c r="G120" s="319"/>
      <c r="H120" s="319"/>
      <c r="I120" s="506"/>
      <c r="J120" s="506"/>
      <c r="K120" s="506"/>
      <c r="L120" s="319"/>
      <c r="M120" s="319"/>
      <c r="N120" s="506"/>
      <c r="O120" s="506"/>
      <c r="P120" s="506"/>
    </row>
    <row r="121" spans="2:16" ht="15">
      <c r="B121" s="15"/>
      <c r="G121" s="319"/>
      <c r="H121" s="319"/>
      <c r="I121" s="506"/>
      <c r="J121" s="506"/>
      <c r="K121" s="506"/>
      <c r="L121" s="319"/>
      <c r="M121" s="319"/>
      <c r="N121" s="506"/>
      <c r="O121" s="506"/>
      <c r="P121" s="506"/>
    </row>
    <row r="122" spans="2:16" ht="15">
      <c r="B122" s="15"/>
      <c r="G122" s="319"/>
      <c r="H122" s="319"/>
      <c r="I122" s="506"/>
      <c r="J122" s="506"/>
      <c r="K122" s="506"/>
      <c r="L122" s="319"/>
      <c r="M122" s="319"/>
      <c r="N122" s="506"/>
      <c r="O122" s="506"/>
      <c r="P122" s="506"/>
    </row>
    <row r="123" spans="2:16" ht="15">
      <c r="B123" s="15"/>
      <c r="G123" s="319"/>
      <c r="H123" s="319"/>
      <c r="I123" s="506"/>
      <c r="J123" s="506"/>
      <c r="K123" s="506"/>
      <c r="L123" s="319"/>
      <c r="M123" s="319"/>
      <c r="N123" s="506"/>
      <c r="O123" s="506"/>
      <c r="P123" s="506"/>
    </row>
    <row r="124" spans="2:16" ht="15">
      <c r="B124" s="15"/>
      <c r="G124" s="319"/>
      <c r="H124" s="319"/>
      <c r="I124" s="506"/>
      <c r="J124" s="506"/>
      <c r="K124" s="506"/>
      <c r="L124" s="319"/>
      <c r="M124" s="319"/>
      <c r="N124" s="506"/>
      <c r="O124" s="506"/>
      <c r="P124" s="506"/>
    </row>
    <row r="125" spans="1:16" ht="15.75">
      <c r="A125" s="14"/>
      <c r="G125" s="319"/>
      <c r="H125" s="319"/>
      <c r="I125" s="506"/>
      <c r="J125" s="506"/>
      <c r="K125" s="506"/>
      <c r="L125" s="319"/>
      <c r="M125" s="319"/>
      <c r="N125" s="506"/>
      <c r="O125" s="506"/>
      <c r="P125" s="506"/>
    </row>
    <row r="126" spans="1:17" ht="24" thickBot="1">
      <c r="A126" s="175" t="s">
        <v>219</v>
      </c>
      <c r="G126" s="319"/>
      <c r="H126" s="319"/>
      <c r="I126" s="78" t="s">
        <v>372</v>
      </c>
      <c r="J126" s="458"/>
      <c r="K126" s="458"/>
      <c r="L126" s="319"/>
      <c r="M126" s="319"/>
      <c r="N126" s="78" t="s">
        <v>373</v>
      </c>
      <c r="O126" s="458"/>
      <c r="P126" s="458"/>
      <c r="Q126" s="507" t="str">
        <f>Q1</f>
        <v>DECEMBER-2021</v>
      </c>
    </row>
    <row r="127" spans="1:17" ht="39" customHeight="1" thickBot="1" thickTop="1">
      <c r="A127" s="498" t="s">
        <v>8</v>
      </c>
      <c r="B127" s="477" t="s">
        <v>9</v>
      </c>
      <c r="C127" s="478" t="s">
        <v>1</v>
      </c>
      <c r="D127" s="478" t="s">
        <v>2</v>
      </c>
      <c r="E127" s="478" t="s">
        <v>3</v>
      </c>
      <c r="F127" s="478" t="s">
        <v>10</v>
      </c>
      <c r="G127" s="476" t="str">
        <f>G5</f>
        <v>FINAL READING 31/12/2021</v>
      </c>
      <c r="H127" s="478" t="str">
        <f>H5</f>
        <v>INTIAL READING 01/12/2021</v>
      </c>
      <c r="I127" s="478" t="s">
        <v>4</v>
      </c>
      <c r="J127" s="478" t="s">
        <v>5</v>
      </c>
      <c r="K127" s="499" t="s">
        <v>6</v>
      </c>
      <c r="L127" s="476" t="str">
        <f>L5</f>
        <v>FINAL READING 31/12/2021</v>
      </c>
      <c r="M127" s="478" t="str">
        <f>M5</f>
        <v>INTIAL READING 01/12/2021</v>
      </c>
      <c r="N127" s="478" t="s">
        <v>4</v>
      </c>
      <c r="O127" s="478" t="s">
        <v>5</v>
      </c>
      <c r="P127" s="499" t="s">
        <v>6</v>
      </c>
      <c r="Q127" s="499" t="s">
        <v>286</v>
      </c>
    </row>
    <row r="128" spans="1:16" ht="7.5" customHeight="1" hidden="1" thickBot="1" thickTop="1">
      <c r="A128" s="12"/>
      <c r="B128" s="11"/>
      <c r="C128" s="10"/>
      <c r="D128" s="10"/>
      <c r="E128" s="10"/>
      <c r="F128" s="10"/>
      <c r="G128" s="319"/>
      <c r="H128" s="319"/>
      <c r="I128" s="506"/>
      <c r="J128" s="506"/>
      <c r="K128" s="506"/>
      <c r="L128" s="319"/>
      <c r="M128" s="319"/>
      <c r="N128" s="506"/>
      <c r="O128" s="506"/>
      <c r="P128" s="506"/>
    </row>
    <row r="129" spans="1:17" ht="15.75" customHeight="1" thickTop="1">
      <c r="A129" s="315"/>
      <c r="B129" s="316" t="s">
        <v>25</v>
      </c>
      <c r="C129" s="304"/>
      <c r="D129" s="298"/>
      <c r="E129" s="298"/>
      <c r="F129" s="298"/>
      <c r="G129" s="319"/>
      <c r="H129" s="319"/>
      <c r="I129" s="509"/>
      <c r="J129" s="509"/>
      <c r="K129" s="510"/>
      <c r="L129" s="319"/>
      <c r="M129" s="319"/>
      <c r="N129" s="509"/>
      <c r="O129" s="509"/>
      <c r="P129" s="510"/>
      <c r="Q129" s="505"/>
    </row>
    <row r="130" spans="1:17" ht="15.75" customHeight="1">
      <c r="A130" s="303">
        <v>1</v>
      </c>
      <c r="B130" s="322" t="s">
        <v>74</v>
      </c>
      <c r="C130" s="313">
        <v>4902566</v>
      </c>
      <c r="D130" s="306" t="s">
        <v>12</v>
      </c>
      <c r="E130" s="306" t="s">
        <v>323</v>
      </c>
      <c r="F130" s="313">
        <v>-100</v>
      </c>
      <c r="G130" s="318">
        <v>212</v>
      </c>
      <c r="H130" s="319">
        <v>67</v>
      </c>
      <c r="I130" s="319">
        <f>G130-H130</f>
        <v>145</v>
      </c>
      <c r="J130" s="319">
        <f>$F130*I130</f>
        <v>-14500</v>
      </c>
      <c r="K130" s="319">
        <f>J130/1000000</f>
        <v>-0.0145</v>
      </c>
      <c r="L130" s="318">
        <v>113</v>
      </c>
      <c r="M130" s="319">
        <v>0</v>
      </c>
      <c r="N130" s="319">
        <f>L130-M130</f>
        <v>113</v>
      </c>
      <c r="O130" s="319">
        <f>$F130*N130</f>
        <v>-11300</v>
      </c>
      <c r="P130" s="320">
        <f>O130/1000000</f>
        <v>-0.0113</v>
      </c>
      <c r="Q130" s="429" t="s">
        <v>479</v>
      </c>
    </row>
    <row r="131" spans="1:17" ht="16.5">
      <c r="A131" s="303"/>
      <c r="B131" s="323" t="s">
        <v>37</v>
      </c>
      <c r="C131" s="313"/>
      <c r="D131" s="326"/>
      <c r="E131" s="326"/>
      <c r="F131" s="313"/>
      <c r="G131" s="318"/>
      <c r="H131" s="319"/>
      <c r="I131" s="319"/>
      <c r="J131" s="319"/>
      <c r="K131" s="320"/>
      <c r="L131" s="318"/>
      <c r="M131" s="319"/>
      <c r="N131" s="319"/>
      <c r="O131" s="319"/>
      <c r="P131" s="320"/>
      <c r="Q131" s="429"/>
    </row>
    <row r="132" spans="1:17" ht="16.5">
      <c r="A132" s="303">
        <v>2</v>
      </c>
      <c r="B132" s="322" t="s">
        <v>38</v>
      </c>
      <c r="C132" s="313">
        <v>4864787</v>
      </c>
      <c r="D132" s="325" t="s">
        <v>12</v>
      </c>
      <c r="E132" s="306" t="s">
        <v>323</v>
      </c>
      <c r="F132" s="313">
        <v>-800</v>
      </c>
      <c r="G132" s="318">
        <v>346</v>
      </c>
      <c r="H132" s="319">
        <v>346</v>
      </c>
      <c r="I132" s="319">
        <f>G132-H132</f>
        <v>0</v>
      </c>
      <c r="J132" s="319">
        <f>$F132*I132</f>
        <v>0</v>
      </c>
      <c r="K132" s="320">
        <f>J132/1000000</f>
        <v>0</v>
      </c>
      <c r="L132" s="318">
        <v>629</v>
      </c>
      <c r="M132" s="319">
        <v>629</v>
      </c>
      <c r="N132" s="319">
        <f>L132-M132</f>
        <v>0</v>
      </c>
      <c r="O132" s="319">
        <f>$F132*N132</f>
        <v>0</v>
      </c>
      <c r="P132" s="320">
        <f>O132/1000000</f>
        <v>0</v>
      </c>
      <c r="Q132" s="429"/>
    </row>
    <row r="133" spans="1:17" ht="15.75" customHeight="1">
      <c r="A133" s="303"/>
      <c r="B133" s="323" t="s">
        <v>17</v>
      </c>
      <c r="C133" s="313"/>
      <c r="D133" s="325"/>
      <c r="E133" s="306"/>
      <c r="F133" s="313"/>
      <c r="G133" s="318"/>
      <c r="H133" s="319"/>
      <c r="I133" s="319"/>
      <c r="J133" s="319"/>
      <c r="K133" s="320"/>
      <c r="L133" s="318"/>
      <c r="M133" s="319"/>
      <c r="N133" s="319"/>
      <c r="O133" s="319"/>
      <c r="P133" s="320"/>
      <c r="Q133" s="429"/>
    </row>
    <row r="134" spans="1:17" ht="16.5">
      <c r="A134" s="303">
        <v>3</v>
      </c>
      <c r="B134" s="322" t="s">
        <v>18</v>
      </c>
      <c r="C134" s="313">
        <v>4864831</v>
      </c>
      <c r="D134" s="325" t="s">
        <v>12</v>
      </c>
      <c r="E134" s="306" t="s">
        <v>323</v>
      </c>
      <c r="F134" s="313">
        <v>-1000</v>
      </c>
      <c r="G134" s="318">
        <v>1313</v>
      </c>
      <c r="H134" s="319">
        <v>1263</v>
      </c>
      <c r="I134" s="319">
        <f>G134-H134</f>
        <v>50</v>
      </c>
      <c r="J134" s="319">
        <f>$F134*I134</f>
        <v>-50000</v>
      </c>
      <c r="K134" s="320">
        <f>J134/1000000</f>
        <v>-0.05</v>
      </c>
      <c r="L134" s="318">
        <v>517</v>
      </c>
      <c r="M134" s="319">
        <v>516</v>
      </c>
      <c r="N134" s="319">
        <f>L134-M134</f>
        <v>1</v>
      </c>
      <c r="O134" s="319">
        <f>$F134*N134</f>
        <v>-1000</v>
      </c>
      <c r="P134" s="320">
        <f>O134/1000000</f>
        <v>-0.001</v>
      </c>
      <c r="Q134" s="716"/>
    </row>
    <row r="135" spans="1:17" ht="16.5">
      <c r="A135" s="303">
        <v>4</v>
      </c>
      <c r="B135" s="322" t="s">
        <v>19</v>
      </c>
      <c r="C135" s="313">
        <v>4864825</v>
      </c>
      <c r="D135" s="325" t="s">
        <v>12</v>
      </c>
      <c r="E135" s="306" t="s">
        <v>323</v>
      </c>
      <c r="F135" s="313">
        <v>-133.33</v>
      </c>
      <c r="G135" s="318">
        <v>4627</v>
      </c>
      <c r="H135" s="319">
        <v>4659</v>
      </c>
      <c r="I135" s="319">
        <f>G135-H135</f>
        <v>-32</v>
      </c>
      <c r="J135" s="319">
        <f>$F135*I135</f>
        <v>4266.56</v>
      </c>
      <c r="K135" s="320">
        <f>J135/1000000</f>
        <v>0.00426656</v>
      </c>
      <c r="L135" s="318">
        <v>7303</v>
      </c>
      <c r="M135" s="319">
        <v>7304</v>
      </c>
      <c r="N135" s="319">
        <f>L135-M135</f>
        <v>-1</v>
      </c>
      <c r="O135" s="319">
        <f>$F135*N135</f>
        <v>133.33</v>
      </c>
      <c r="P135" s="320">
        <f>O135/1000000</f>
        <v>0.00013333</v>
      </c>
      <c r="Q135" s="429"/>
    </row>
    <row r="136" spans="1:17" ht="16.5">
      <c r="A136" s="511"/>
      <c r="B136" s="512" t="s">
        <v>44</v>
      </c>
      <c r="C136" s="302"/>
      <c r="D136" s="306"/>
      <c r="E136" s="306"/>
      <c r="F136" s="513"/>
      <c r="G136" s="318"/>
      <c r="H136" s="319"/>
      <c r="I136" s="319"/>
      <c r="J136" s="319"/>
      <c r="K136" s="320"/>
      <c r="L136" s="318"/>
      <c r="M136" s="319"/>
      <c r="N136" s="319"/>
      <c r="O136" s="319"/>
      <c r="P136" s="320"/>
      <c r="Q136" s="429"/>
    </row>
    <row r="137" spans="1:17" ht="16.5">
      <c r="A137" s="303">
        <v>5</v>
      </c>
      <c r="B137" s="462" t="s">
        <v>45</v>
      </c>
      <c r="C137" s="313">
        <v>4865149</v>
      </c>
      <c r="D137" s="326" t="s">
        <v>12</v>
      </c>
      <c r="E137" s="306" t="s">
        <v>323</v>
      </c>
      <c r="F137" s="313">
        <v>-187.5</v>
      </c>
      <c r="G137" s="318">
        <v>997113</v>
      </c>
      <c r="H137" s="319">
        <v>997177</v>
      </c>
      <c r="I137" s="319">
        <f>G137-H137</f>
        <v>-64</v>
      </c>
      <c r="J137" s="319">
        <f>$F137*I137</f>
        <v>12000</v>
      </c>
      <c r="K137" s="320">
        <f>J137/1000000</f>
        <v>0.012</v>
      </c>
      <c r="L137" s="318">
        <v>998924</v>
      </c>
      <c r="M137" s="319">
        <v>998955</v>
      </c>
      <c r="N137" s="319">
        <f>L137-M137</f>
        <v>-31</v>
      </c>
      <c r="O137" s="319">
        <f>$F137*N137</f>
        <v>5812.5</v>
      </c>
      <c r="P137" s="320">
        <f>O137/1000000</f>
        <v>0.0058125</v>
      </c>
      <c r="Q137" s="455"/>
    </row>
    <row r="138" spans="1:17" ht="16.5">
      <c r="A138" s="303"/>
      <c r="B138" s="323" t="s">
        <v>33</v>
      </c>
      <c r="C138" s="313"/>
      <c r="D138" s="326"/>
      <c r="E138" s="306"/>
      <c r="F138" s="313"/>
      <c r="G138" s="318"/>
      <c r="H138" s="319"/>
      <c r="I138" s="319"/>
      <c r="J138" s="319"/>
      <c r="K138" s="320"/>
      <c r="L138" s="318"/>
      <c r="M138" s="319"/>
      <c r="N138" s="319"/>
      <c r="O138" s="319"/>
      <c r="P138" s="320"/>
      <c r="Q138" s="429"/>
    </row>
    <row r="139" spans="1:17" ht="16.5">
      <c r="A139" s="303">
        <v>6</v>
      </c>
      <c r="B139" s="322" t="s">
        <v>337</v>
      </c>
      <c r="C139" s="313">
        <v>5128439</v>
      </c>
      <c r="D139" s="325" t="s">
        <v>12</v>
      </c>
      <c r="E139" s="306" t="s">
        <v>323</v>
      </c>
      <c r="F139" s="313">
        <v>-800</v>
      </c>
      <c r="G139" s="263">
        <v>902934</v>
      </c>
      <c r="H139" s="264">
        <v>902934</v>
      </c>
      <c r="I139" s="264">
        <f>G139-H139</f>
        <v>0</v>
      </c>
      <c r="J139" s="264">
        <f>$F139*I139</f>
        <v>0</v>
      </c>
      <c r="K139" s="735">
        <f>J139/1000000</f>
        <v>0</v>
      </c>
      <c r="L139" s="263">
        <v>997776</v>
      </c>
      <c r="M139" s="264">
        <v>997776</v>
      </c>
      <c r="N139" s="264">
        <f>L139-M139</f>
        <v>0</v>
      </c>
      <c r="O139" s="264">
        <f>$F139*N139</f>
        <v>0</v>
      </c>
      <c r="P139" s="735">
        <f>O139/1000000</f>
        <v>0</v>
      </c>
      <c r="Q139" s="429"/>
    </row>
    <row r="140" spans="1:17" ht="16.5">
      <c r="A140" s="303"/>
      <c r="B140" s="324" t="s">
        <v>360</v>
      </c>
      <c r="C140" s="313"/>
      <c r="D140" s="325"/>
      <c r="E140" s="306"/>
      <c r="F140" s="313"/>
      <c r="G140" s="318"/>
      <c r="H140" s="319"/>
      <c r="I140" s="319"/>
      <c r="J140" s="319"/>
      <c r="K140" s="320"/>
      <c r="L140" s="318"/>
      <c r="M140" s="319"/>
      <c r="N140" s="319"/>
      <c r="O140" s="319"/>
      <c r="P140" s="320"/>
      <c r="Q140" s="429"/>
    </row>
    <row r="141" spans="1:17" s="306" customFormat="1" ht="15">
      <c r="A141" s="326">
        <v>7</v>
      </c>
      <c r="B141" s="717" t="s">
        <v>365</v>
      </c>
      <c r="C141" s="342">
        <v>4864971</v>
      </c>
      <c r="D141" s="325" t="s">
        <v>12</v>
      </c>
      <c r="E141" s="306" t="s">
        <v>323</v>
      </c>
      <c r="F141" s="325">
        <v>800</v>
      </c>
      <c r="G141" s="318">
        <v>0</v>
      </c>
      <c r="H141" s="319">
        <v>0</v>
      </c>
      <c r="I141" s="326">
        <f>G141-H141</f>
        <v>0</v>
      </c>
      <c r="J141" s="326">
        <f>$F141*I141</f>
        <v>0</v>
      </c>
      <c r="K141" s="326">
        <f>J141/1000000</f>
        <v>0</v>
      </c>
      <c r="L141" s="318">
        <v>999495</v>
      </c>
      <c r="M141" s="319">
        <v>999495</v>
      </c>
      <c r="N141" s="326">
        <f>L141-M141</f>
        <v>0</v>
      </c>
      <c r="O141" s="326">
        <f>$F141*N141</f>
        <v>0</v>
      </c>
      <c r="P141" s="326">
        <f>O141/1000000</f>
        <v>0</v>
      </c>
      <c r="Q141" s="448"/>
    </row>
    <row r="142" spans="1:17" s="616" customFormat="1" ht="18" customHeight="1">
      <c r="A142" s="338"/>
      <c r="B142" s="711" t="s">
        <v>428</v>
      </c>
      <c r="C142" s="342"/>
      <c r="D142" s="325"/>
      <c r="E142" s="306"/>
      <c r="F142" s="325"/>
      <c r="G142" s="318"/>
      <c r="H142" s="319"/>
      <c r="I142" s="326"/>
      <c r="J142" s="326"/>
      <c r="K142" s="326"/>
      <c r="L142" s="318"/>
      <c r="M142" s="319"/>
      <c r="N142" s="326"/>
      <c r="O142" s="326"/>
      <c r="P142" s="326"/>
      <c r="Q142" s="448"/>
    </row>
    <row r="143" spans="1:17" s="616" customFormat="1" ht="15">
      <c r="A143" s="338">
        <v>8</v>
      </c>
      <c r="B143" s="717" t="s">
        <v>429</v>
      </c>
      <c r="C143" s="342">
        <v>4864952</v>
      </c>
      <c r="D143" s="325" t="s">
        <v>12</v>
      </c>
      <c r="E143" s="306" t="s">
        <v>323</v>
      </c>
      <c r="F143" s="325">
        <v>-625</v>
      </c>
      <c r="G143" s="318">
        <v>991056</v>
      </c>
      <c r="H143" s="319">
        <v>990845</v>
      </c>
      <c r="I143" s="326">
        <f>G143-H143</f>
        <v>211</v>
      </c>
      <c r="J143" s="326">
        <f>$F143*I143</f>
        <v>-131875</v>
      </c>
      <c r="K143" s="326">
        <f>J143/1000000</f>
        <v>-0.131875</v>
      </c>
      <c r="L143" s="318">
        <v>267</v>
      </c>
      <c r="M143" s="319">
        <v>206</v>
      </c>
      <c r="N143" s="326">
        <f>L143-M143</f>
        <v>61</v>
      </c>
      <c r="O143" s="326">
        <f>$F143*N143</f>
        <v>-38125</v>
      </c>
      <c r="P143" s="326">
        <f>O143/1000000</f>
        <v>-0.038125</v>
      </c>
      <c r="Q143" s="448"/>
    </row>
    <row r="144" spans="1:17" s="616" customFormat="1" ht="15">
      <c r="A144" s="338">
        <v>9</v>
      </c>
      <c r="B144" s="717" t="s">
        <v>429</v>
      </c>
      <c r="C144" s="342">
        <v>4865039</v>
      </c>
      <c r="D144" s="325" t="s">
        <v>12</v>
      </c>
      <c r="E144" s="306" t="s">
        <v>323</v>
      </c>
      <c r="F144" s="325">
        <v>-500</v>
      </c>
      <c r="G144" s="318">
        <v>999687</v>
      </c>
      <c r="H144" s="319">
        <v>999709</v>
      </c>
      <c r="I144" s="326">
        <f>G144-H144</f>
        <v>-22</v>
      </c>
      <c r="J144" s="326">
        <f>$F144*I144</f>
        <v>11000</v>
      </c>
      <c r="K144" s="326">
        <f>J144/1000000</f>
        <v>0.011</v>
      </c>
      <c r="L144" s="318">
        <v>45</v>
      </c>
      <c r="M144" s="319">
        <v>49</v>
      </c>
      <c r="N144" s="326">
        <f>L144-M144</f>
        <v>-4</v>
      </c>
      <c r="O144" s="326">
        <f>$F144*N144</f>
        <v>2000</v>
      </c>
      <c r="P144" s="326">
        <f>O144/1000000</f>
        <v>0.002</v>
      </c>
      <c r="Q144" s="448"/>
    </row>
    <row r="145" spans="1:17" s="616" customFormat="1" ht="15.75">
      <c r="A145" s="338"/>
      <c r="B145" s="711" t="s">
        <v>431</v>
      </c>
      <c r="C145" s="342"/>
      <c r="D145" s="325"/>
      <c r="E145" s="306"/>
      <c r="F145" s="325"/>
      <c r="G145" s="318"/>
      <c r="H145" s="319"/>
      <c r="I145" s="326"/>
      <c r="J145" s="326"/>
      <c r="K145" s="326"/>
      <c r="L145" s="318"/>
      <c r="M145" s="319"/>
      <c r="N145" s="326"/>
      <c r="O145" s="326"/>
      <c r="P145" s="326"/>
      <c r="Q145" s="448"/>
    </row>
    <row r="146" spans="1:17" s="616" customFormat="1" ht="16.5">
      <c r="A146" s="338">
        <v>10</v>
      </c>
      <c r="B146" s="717" t="s">
        <v>432</v>
      </c>
      <c r="C146" s="342">
        <v>4865158</v>
      </c>
      <c r="D146" s="325" t="s">
        <v>12</v>
      </c>
      <c r="E146" s="306" t="s">
        <v>323</v>
      </c>
      <c r="F146" s="325">
        <v>-200</v>
      </c>
      <c r="G146" s="318">
        <v>993655</v>
      </c>
      <c r="H146" s="319">
        <v>994500</v>
      </c>
      <c r="I146" s="301">
        <f>G146-H146</f>
        <v>-845</v>
      </c>
      <c r="J146" s="301">
        <f>$F146*I146</f>
        <v>169000</v>
      </c>
      <c r="K146" s="301">
        <f>J146/1000000</f>
        <v>0.169</v>
      </c>
      <c r="L146" s="318">
        <v>15248</v>
      </c>
      <c r="M146" s="319">
        <v>15248</v>
      </c>
      <c r="N146" s="301">
        <f>L146-M146</f>
        <v>0</v>
      </c>
      <c r="O146" s="301">
        <f>$F146*N146</f>
        <v>0</v>
      </c>
      <c r="P146" s="301">
        <f>O146/1000000</f>
        <v>0</v>
      </c>
      <c r="Q146" s="448"/>
    </row>
    <row r="147" spans="1:17" s="616" customFormat="1" ht="15">
      <c r="A147" s="338">
        <v>11</v>
      </c>
      <c r="B147" s="717" t="s">
        <v>433</v>
      </c>
      <c r="C147" s="342">
        <v>4864816</v>
      </c>
      <c r="D147" s="325" t="s">
        <v>12</v>
      </c>
      <c r="E147" s="306" t="s">
        <v>323</v>
      </c>
      <c r="F147" s="325">
        <v>-187.5</v>
      </c>
      <c r="G147" s="318">
        <v>988438</v>
      </c>
      <c r="H147" s="319">
        <v>989027</v>
      </c>
      <c r="I147" s="326">
        <f>G147-H147</f>
        <v>-589</v>
      </c>
      <c r="J147" s="326">
        <f>$F147*I147</f>
        <v>110437.5</v>
      </c>
      <c r="K147" s="326">
        <f>J147/1000000</f>
        <v>0.1104375</v>
      </c>
      <c r="L147" s="318">
        <v>4781</v>
      </c>
      <c r="M147" s="319">
        <v>4781</v>
      </c>
      <c r="N147" s="326">
        <f>L147-M147</f>
        <v>0</v>
      </c>
      <c r="O147" s="326">
        <f>$F147*N147</f>
        <v>0</v>
      </c>
      <c r="P147" s="326">
        <f>O147/1000000</f>
        <v>0</v>
      </c>
      <c r="Q147" s="448"/>
    </row>
    <row r="148" spans="1:17" s="616" customFormat="1" ht="15">
      <c r="A148" s="338">
        <v>12</v>
      </c>
      <c r="B148" s="717" t="s">
        <v>434</v>
      </c>
      <c r="C148" s="342">
        <v>4864808</v>
      </c>
      <c r="D148" s="325" t="s">
        <v>12</v>
      </c>
      <c r="E148" s="306" t="s">
        <v>323</v>
      </c>
      <c r="F148" s="325">
        <v>-187.5</v>
      </c>
      <c r="G148" s="318">
        <v>984696</v>
      </c>
      <c r="H148" s="319">
        <v>985905</v>
      </c>
      <c r="I148" s="326">
        <f>G148-H148</f>
        <v>-1209</v>
      </c>
      <c r="J148" s="326">
        <f>$F148*I148</f>
        <v>226687.5</v>
      </c>
      <c r="K148" s="326">
        <f>J148/1000000</f>
        <v>0.2266875</v>
      </c>
      <c r="L148" s="318">
        <v>3876</v>
      </c>
      <c r="M148" s="319">
        <v>3876</v>
      </c>
      <c r="N148" s="326">
        <f>L148-M148</f>
        <v>0</v>
      </c>
      <c r="O148" s="326">
        <f>$F148*N148</f>
        <v>0</v>
      </c>
      <c r="P148" s="326">
        <f>O148/1000000</f>
        <v>0</v>
      </c>
      <c r="Q148" s="448"/>
    </row>
    <row r="149" spans="1:17" s="616" customFormat="1" ht="15">
      <c r="A149" s="338">
        <v>13</v>
      </c>
      <c r="B149" s="717" t="s">
        <v>435</v>
      </c>
      <c r="C149" s="342">
        <v>4865005</v>
      </c>
      <c r="D149" s="325" t="s">
        <v>12</v>
      </c>
      <c r="E149" s="306" t="s">
        <v>323</v>
      </c>
      <c r="F149" s="325">
        <v>-250</v>
      </c>
      <c r="G149" s="318">
        <v>4219</v>
      </c>
      <c r="H149" s="319">
        <v>4415</v>
      </c>
      <c r="I149" s="326">
        <f>G149-H149</f>
        <v>-196</v>
      </c>
      <c r="J149" s="326">
        <f>$F149*I149</f>
        <v>49000</v>
      </c>
      <c r="K149" s="326">
        <f>J149/1000000</f>
        <v>0.049</v>
      </c>
      <c r="L149" s="318">
        <v>8122</v>
      </c>
      <c r="M149" s="319">
        <v>8122</v>
      </c>
      <c r="N149" s="326">
        <f>L149-M149</f>
        <v>0</v>
      </c>
      <c r="O149" s="326">
        <f>$F149*N149</f>
        <v>0</v>
      </c>
      <c r="P149" s="326">
        <f>O149/1000000</f>
        <v>0</v>
      </c>
      <c r="Q149" s="448"/>
    </row>
    <row r="150" spans="1:17" s="306" customFormat="1" ht="15.75" thickBot="1">
      <c r="A150" s="651">
        <v>14</v>
      </c>
      <c r="B150" s="712" t="s">
        <v>436</v>
      </c>
      <c r="C150" s="713">
        <v>4864822</v>
      </c>
      <c r="D150" s="718" t="s">
        <v>12</v>
      </c>
      <c r="E150" s="714" t="s">
        <v>323</v>
      </c>
      <c r="F150" s="713">
        <v>-100</v>
      </c>
      <c r="G150" s="427">
        <v>993924</v>
      </c>
      <c r="H150" s="428">
        <v>994317</v>
      </c>
      <c r="I150" s="713">
        <f>G150-H150</f>
        <v>-393</v>
      </c>
      <c r="J150" s="713">
        <f>$F150*I150</f>
        <v>39300</v>
      </c>
      <c r="K150" s="713">
        <f>J150/1000000</f>
        <v>0.0393</v>
      </c>
      <c r="L150" s="427">
        <v>29815</v>
      </c>
      <c r="M150" s="428">
        <v>29815</v>
      </c>
      <c r="N150" s="713">
        <f>L150-M150</f>
        <v>0</v>
      </c>
      <c r="O150" s="713">
        <f>$F150*N150</f>
        <v>0</v>
      </c>
      <c r="P150" s="713">
        <f>O150/1000000</f>
        <v>0</v>
      </c>
      <c r="Q150" s="804"/>
    </row>
    <row r="151" ht="15.75" thickTop="1">
      <c r="L151" s="319"/>
    </row>
    <row r="152" spans="2:16" ht="18">
      <c r="B152" s="296" t="s">
        <v>287</v>
      </c>
      <c r="K152" s="146">
        <f>SUM(K130:K151)</f>
        <v>0.42531656</v>
      </c>
      <c r="P152" s="146">
        <f>SUM(P130:P151)</f>
        <v>-0.04247917</v>
      </c>
    </row>
    <row r="153" spans="11:16" ht="15.75">
      <c r="K153" s="83"/>
      <c r="P153" s="83"/>
    </row>
    <row r="154" spans="11:16" ht="15.75">
      <c r="K154" s="83"/>
      <c r="P154" s="83"/>
    </row>
    <row r="155" spans="11:16" ht="15.75">
      <c r="K155" s="83"/>
      <c r="P155" s="83"/>
    </row>
    <row r="156" spans="11:16" ht="15.75">
      <c r="K156" s="83"/>
      <c r="P156" s="83"/>
    </row>
    <row r="157" spans="11:16" ht="15.75">
      <c r="K157" s="83"/>
      <c r="P157" s="83"/>
    </row>
    <row r="158" ht="13.5" thickBot="1"/>
    <row r="159" spans="1:17" ht="31.5" customHeight="1">
      <c r="A159" s="132" t="s">
        <v>222</v>
      </c>
      <c r="B159" s="133"/>
      <c r="C159" s="133"/>
      <c r="D159" s="134"/>
      <c r="E159" s="135"/>
      <c r="F159" s="134"/>
      <c r="G159" s="134"/>
      <c r="H159" s="133"/>
      <c r="I159" s="136"/>
      <c r="J159" s="137"/>
      <c r="K159" s="138"/>
      <c r="L159" s="516"/>
      <c r="M159" s="516"/>
      <c r="N159" s="516"/>
      <c r="O159" s="516"/>
      <c r="P159" s="516"/>
      <c r="Q159" s="517"/>
    </row>
    <row r="160" spans="1:17" ht="28.5" customHeight="1">
      <c r="A160" s="139" t="s">
        <v>284</v>
      </c>
      <c r="B160" s="80"/>
      <c r="C160" s="80"/>
      <c r="D160" s="80"/>
      <c r="E160" s="81"/>
      <c r="F160" s="80"/>
      <c r="G160" s="80"/>
      <c r="H160" s="80"/>
      <c r="I160" s="82"/>
      <c r="J160" s="80"/>
      <c r="K160" s="131">
        <f>K119</f>
        <v>-77.03964085</v>
      </c>
      <c r="L160" s="458"/>
      <c r="M160" s="458"/>
      <c r="N160" s="458"/>
      <c r="O160" s="458"/>
      <c r="P160" s="131">
        <f>P119</f>
        <v>-0.6995663200000002</v>
      </c>
      <c r="Q160" s="518"/>
    </row>
    <row r="161" spans="1:17" ht="28.5" customHeight="1">
      <c r="A161" s="139" t="s">
        <v>285</v>
      </c>
      <c r="B161" s="80"/>
      <c r="C161" s="80"/>
      <c r="D161" s="80"/>
      <c r="E161" s="81"/>
      <c r="F161" s="80"/>
      <c r="G161" s="80"/>
      <c r="H161" s="80"/>
      <c r="I161" s="82"/>
      <c r="J161" s="80"/>
      <c r="K161" s="131">
        <f>K152</f>
        <v>0.42531656</v>
      </c>
      <c r="L161" s="458"/>
      <c r="M161" s="458"/>
      <c r="N161" s="458"/>
      <c r="O161" s="458"/>
      <c r="P161" s="131">
        <f>P152</f>
        <v>-0.04247917</v>
      </c>
      <c r="Q161" s="518"/>
    </row>
    <row r="162" spans="1:17" ht="28.5" customHeight="1">
      <c r="A162" s="139" t="s">
        <v>223</v>
      </c>
      <c r="B162" s="80"/>
      <c r="C162" s="80"/>
      <c r="D162" s="80"/>
      <c r="E162" s="81"/>
      <c r="F162" s="80"/>
      <c r="G162" s="80"/>
      <c r="H162" s="80"/>
      <c r="I162" s="82"/>
      <c r="J162" s="80"/>
      <c r="K162" s="131">
        <f>'ROHTAK ROAD'!K44</f>
        <v>-1.417778492</v>
      </c>
      <c r="L162" s="458"/>
      <c r="M162" s="458"/>
      <c r="N162" s="458"/>
      <c r="O162" s="458"/>
      <c r="P162" s="131">
        <f>'ROHTAK ROAD'!P44</f>
        <v>-0.13770425100000003</v>
      </c>
      <c r="Q162" s="518"/>
    </row>
    <row r="163" spans="1:17" ht="27.75" customHeight="1" thickBot="1">
      <c r="A163" s="141" t="s">
        <v>224</v>
      </c>
      <c r="B163" s="140"/>
      <c r="C163" s="140"/>
      <c r="D163" s="140"/>
      <c r="E163" s="140"/>
      <c r="F163" s="140"/>
      <c r="G163" s="140"/>
      <c r="H163" s="140"/>
      <c r="I163" s="140"/>
      <c r="J163" s="140"/>
      <c r="K163" s="394">
        <f>SUM(K160:K162)</f>
        <v>-78.032102782</v>
      </c>
      <c r="L163" s="519"/>
      <c r="M163" s="519"/>
      <c r="N163" s="519"/>
      <c r="O163" s="519"/>
      <c r="P163" s="394">
        <f>SUM(P160:P162)</f>
        <v>-0.8797497410000003</v>
      </c>
      <c r="Q163" s="520"/>
    </row>
    <row r="167" ht="13.5" thickBot="1">
      <c r="A167" s="231"/>
    </row>
    <row r="168" spans="1:17" ht="12.75">
      <c r="A168" s="521"/>
      <c r="B168" s="522"/>
      <c r="C168" s="522"/>
      <c r="D168" s="522"/>
      <c r="E168" s="522"/>
      <c r="F168" s="522"/>
      <c r="G168" s="522"/>
      <c r="H168" s="516"/>
      <c r="I168" s="516"/>
      <c r="J168" s="516"/>
      <c r="K168" s="516"/>
      <c r="L168" s="516"/>
      <c r="M168" s="516"/>
      <c r="N168" s="516"/>
      <c r="O168" s="516"/>
      <c r="P168" s="516"/>
      <c r="Q168" s="517"/>
    </row>
    <row r="169" spans="1:17" ht="23.25">
      <c r="A169" s="523" t="s">
        <v>304</v>
      </c>
      <c r="B169" s="524"/>
      <c r="C169" s="524"/>
      <c r="D169" s="524"/>
      <c r="E169" s="524"/>
      <c r="F169" s="524"/>
      <c r="G169" s="524"/>
      <c r="H169" s="458"/>
      <c r="I169" s="458"/>
      <c r="J169" s="458"/>
      <c r="K169" s="458"/>
      <c r="L169" s="458"/>
      <c r="M169" s="458"/>
      <c r="N169" s="458"/>
      <c r="O169" s="458"/>
      <c r="P169" s="458"/>
      <c r="Q169" s="518"/>
    </row>
    <row r="170" spans="1:17" ht="12.75">
      <c r="A170" s="525"/>
      <c r="B170" s="524"/>
      <c r="C170" s="524"/>
      <c r="D170" s="524"/>
      <c r="E170" s="524"/>
      <c r="F170" s="524"/>
      <c r="G170" s="524"/>
      <c r="H170" s="458"/>
      <c r="I170" s="458"/>
      <c r="J170" s="458"/>
      <c r="K170" s="458"/>
      <c r="L170" s="458"/>
      <c r="M170" s="458"/>
      <c r="N170" s="458"/>
      <c r="O170" s="458"/>
      <c r="P170" s="458"/>
      <c r="Q170" s="518"/>
    </row>
    <row r="171" spans="1:17" ht="15.75">
      <c r="A171" s="526"/>
      <c r="B171" s="527"/>
      <c r="C171" s="527"/>
      <c r="D171" s="527"/>
      <c r="E171" s="527"/>
      <c r="F171" s="527"/>
      <c r="G171" s="527"/>
      <c r="H171" s="458"/>
      <c r="I171" s="458"/>
      <c r="J171" s="458"/>
      <c r="K171" s="528" t="s">
        <v>316</v>
      </c>
      <c r="L171" s="458"/>
      <c r="M171" s="458"/>
      <c r="N171" s="458"/>
      <c r="O171" s="458"/>
      <c r="P171" s="528" t="s">
        <v>317</v>
      </c>
      <c r="Q171" s="518"/>
    </row>
    <row r="172" spans="1:17" ht="12.75">
      <c r="A172" s="529"/>
      <c r="B172" s="91"/>
      <c r="C172" s="91"/>
      <c r="D172" s="91"/>
      <c r="E172" s="91"/>
      <c r="F172" s="91"/>
      <c r="G172" s="91"/>
      <c r="H172" s="458"/>
      <c r="I172" s="458"/>
      <c r="J172" s="458"/>
      <c r="K172" s="458"/>
      <c r="L172" s="458"/>
      <c r="M172" s="458"/>
      <c r="N172" s="458"/>
      <c r="O172" s="458"/>
      <c r="P172" s="458"/>
      <c r="Q172" s="518"/>
    </row>
    <row r="173" spans="1:17" ht="12.75">
      <c r="A173" s="529"/>
      <c r="B173" s="91"/>
      <c r="C173" s="91"/>
      <c r="D173" s="91"/>
      <c r="E173" s="91"/>
      <c r="F173" s="91"/>
      <c r="G173" s="91"/>
      <c r="H173" s="458"/>
      <c r="I173" s="458"/>
      <c r="J173" s="458"/>
      <c r="K173" s="458"/>
      <c r="L173" s="458"/>
      <c r="M173" s="458"/>
      <c r="N173" s="458"/>
      <c r="O173" s="458"/>
      <c r="P173" s="458"/>
      <c r="Q173" s="518"/>
    </row>
    <row r="174" spans="1:17" ht="24.75" customHeight="1">
      <c r="A174" s="530" t="s">
        <v>307</v>
      </c>
      <c r="B174" s="531"/>
      <c r="C174" s="531"/>
      <c r="D174" s="532"/>
      <c r="E174" s="532"/>
      <c r="F174" s="533"/>
      <c r="G174" s="532"/>
      <c r="H174" s="458"/>
      <c r="I174" s="458"/>
      <c r="J174" s="458"/>
      <c r="K174" s="534">
        <f>K163</f>
        <v>-78.032102782</v>
      </c>
      <c r="L174" s="532" t="s">
        <v>305</v>
      </c>
      <c r="M174" s="458"/>
      <c r="N174" s="458"/>
      <c r="O174" s="458"/>
      <c r="P174" s="534">
        <f>P163</f>
        <v>-0.8797497410000003</v>
      </c>
      <c r="Q174" s="535" t="s">
        <v>305</v>
      </c>
    </row>
    <row r="175" spans="1:17" ht="15">
      <c r="A175" s="536"/>
      <c r="B175" s="537"/>
      <c r="C175" s="537"/>
      <c r="D175" s="524"/>
      <c r="E175" s="524"/>
      <c r="F175" s="538"/>
      <c r="G175" s="524"/>
      <c r="H175" s="458"/>
      <c r="I175" s="458"/>
      <c r="J175" s="458"/>
      <c r="K175" s="514"/>
      <c r="L175" s="524"/>
      <c r="M175" s="458"/>
      <c r="N175" s="458"/>
      <c r="O175" s="458"/>
      <c r="P175" s="514"/>
      <c r="Q175" s="539"/>
    </row>
    <row r="176" spans="1:17" ht="22.5" customHeight="1">
      <c r="A176" s="540" t="s">
        <v>306</v>
      </c>
      <c r="B176" s="43"/>
      <c r="C176" s="43"/>
      <c r="D176" s="524"/>
      <c r="E176" s="524"/>
      <c r="F176" s="541"/>
      <c r="G176" s="532"/>
      <c r="H176" s="458"/>
      <c r="I176" s="458"/>
      <c r="J176" s="458"/>
      <c r="K176" s="534">
        <f>'STEPPED UP GENCO'!K41</f>
        <v>-6.41016891666639</v>
      </c>
      <c r="L176" s="532" t="s">
        <v>305</v>
      </c>
      <c r="M176" s="458"/>
      <c r="N176" s="458"/>
      <c r="O176" s="458"/>
      <c r="P176" s="534">
        <f>'STEPPED UP GENCO'!P41</f>
        <v>-0.006046666231529999</v>
      </c>
      <c r="Q176" s="535" t="s">
        <v>305</v>
      </c>
    </row>
    <row r="177" spans="1:17" ht="12.75">
      <c r="A177" s="542"/>
      <c r="B177" s="458"/>
      <c r="C177" s="458"/>
      <c r="D177" s="458"/>
      <c r="E177" s="458"/>
      <c r="F177" s="458"/>
      <c r="G177" s="458"/>
      <c r="H177" s="458"/>
      <c r="I177" s="458"/>
      <c r="J177" s="458"/>
      <c r="K177" s="458"/>
      <c r="L177" s="458"/>
      <c r="M177" s="458"/>
      <c r="N177" s="458"/>
      <c r="O177" s="458"/>
      <c r="P177" s="458"/>
      <c r="Q177" s="518"/>
    </row>
    <row r="178" spans="1:17" ht="2.25" customHeight="1">
      <c r="A178" s="542"/>
      <c r="B178" s="458"/>
      <c r="C178" s="458"/>
      <c r="D178" s="458"/>
      <c r="E178" s="458"/>
      <c r="F178" s="458"/>
      <c r="G178" s="458"/>
      <c r="H178" s="458"/>
      <c r="I178" s="458"/>
      <c r="J178" s="458"/>
      <c r="K178" s="458"/>
      <c r="L178" s="458"/>
      <c r="M178" s="458"/>
      <c r="N178" s="458"/>
      <c r="O178" s="458"/>
      <c r="P178" s="458"/>
      <c r="Q178" s="518"/>
    </row>
    <row r="179" spans="1:17" ht="7.5" customHeight="1">
      <c r="A179" s="542"/>
      <c r="B179" s="458"/>
      <c r="C179" s="458"/>
      <c r="D179" s="458"/>
      <c r="E179" s="458"/>
      <c r="F179" s="458"/>
      <c r="G179" s="458"/>
      <c r="H179" s="458"/>
      <c r="I179" s="458"/>
      <c r="J179" s="458"/>
      <c r="K179" s="458"/>
      <c r="L179" s="458"/>
      <c r="M179" s="458"/>
      <c r="N179" s="458"/>
      <c r="O179" s="458"/>
      <c r="P179" s="458"/>
      <c r="Q179" s="518"/>
    </row>
    <row r="180" spans="1:17" ht="21" thickBot="1">
      <c r="A180" s="543"/>
      <c r="B180" s="519"/>
      <c r="C180" s="519"/>
      <c r="D180" s="519"/>
      <c r="E180" s="519"/>
      <c r="F180" s="519"/>
      <c r="G180" s="519"/>
      <c r="H180" s="544"/>
      <c r="I180" s="544"/>
      <c r="J180" s="545" t="s">
        <v>308</v>
      </c>
      <c r="K180" s="546">
        <f>SUM(K174:K179)</f>
        <v>-84.44227169866639</v>
      </c>
      <c r="L180" s="544" t="s">
        <v>305</v>
      </c>
      <c r="M180" s="547"/>
      <c r="N180" s="519"/>
      <c r="O180" s="519"/>
      <c r="P180" s="546">
        <f>SUM(P174:P179)</f>
        <v>-0.8857964072315303</v>
      </c>
      <c r="Q180" s="548" t="s">
        <v>305</v>
      </c>
    </row>
  </sheetData>
  <sheetProtection/>
  <printOptions horizontalCentered="1"/>
  <pageMargins left="0.39" right="0.25" top="0.36" bottom="0" header="0.38" footer="0.5"/>
  <pageSetup horizontalDpi="600" verticalDpi="600" orientation="landscape" scale="59" r:id="rId1"/>
  <rowBreaks count="2" manualBreakCount="2">
    <brk id="76" max="16" man="1"/>
    <brk id="124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="85" zoomScaleNormal="85" zoomScalePageLayoutView="0" workbookViewId="0" topLeftCell="A1">
      <selection activeCell="L34" sqref="L34"/>
    </sheetView>
  </sheetViews>
  <sheetFormatPr defaultColWidth="9.140625" defaultRowHeight="12.75"/>
  <cols>
    <col min="1" max="1" width="6.8515625" style="425" customWidth="1"/>
    <col min="2" max="2" width="12.00390625" style="425" customWidth="1"/>
    <col min="3" max="3" width="9.8515625" style="425" bestFit="1" customWidth="1"/>
    <col min="4" max="5" width="9.140625" style="425" customWidth="1"/>
    <col min="6" max="6" width="9.28125" style="425" bestFit="1" customWidth="1"/>
    <col min="7" max="7" width="13.00390625" style="425" customWidth="1"/>
    <col min="8" max="8" width="12.140625" style="425" customWidth="1"/>
    <col min="9" max="9" width="9.28125" style="425" bestFit="1" customWidth="1"/>
    <col min="10" max="10" width="10.57421875" style="425" bestFit="1" customWidth="1"/>
    <col min="11" max="11" width="10.00390625" style="425" customWidth="1"/>
    <col min="12" max="13" width="11.8515625" style="425" customWidth="1"/>
    <col min="14" max="14" width="9.28125" style="425" bestFit="1" customWidth="1"/>
    <col min="15" max="15" width="10.57421875" style="425" bestFit="1" customWidth="1"/>
    <col min="16" max="16" width="12.7109375" style="425" customWidth="1"/>
    <col min="17" max="17" width="12.28125" style="425" customWidth="1"/>
    <col min="18" max="16384" width="9.140625" style="425" customWidth="1"/>
  </cols>
  <sheetData>
    <row r="1" spans="1:16" ht="24" thickBot="1">
      <c r="A1" s="3"/>
      <c r="G1" s="458"/>
      <c r="H1" s="458"/>
      <c r="I1" s="44" t="s">
        <v>372</v>
      </c>
      <c r="J1" s="458"/>
      <c r="K1" s="458"/>
      <c r="L1" s="458"/>
      <c r="M1" s="458"/>
      <c r="N1" s="44" t="s">
        <v>373</v>
      </c>
      <c r="O1" s="458"/>
      <c r="P1" s="458"/>
    </row>
    <row r="2" spans="1:17" ht="39.75" thickBot="1" thickTop="1">
      <c r="A2" s="476" t="s">
        <v>8</v>
      </c>
      <c r="B2" s="477" t="s">
        <v>9</v>
      </c>
      <c r="C2" s="478" t="s">
        <v>1</v>
      </c>
      <c r="D2" s="478" t="s">
        <v>2</v>
      </c>
      <c r="E2" s="478" t="s">
        <v>3</v>
      </c>
      <c r="F2" s="478" t="s">
        <v>10</v>
      </c>
      <c r="G2" s="476" t="str">
        <f>NDPL!G5</f>
        <v>FINAL READING 31/12/2021</v>
      </c>
      <c r="H2" s="478" t="str">
        <f>NDPL!H5</f>
        <v>INTIAL READING 01/12/2021</v>
      </c>
      <c r="I2" s="478" t="s">
        <v>4</v>
      </c>
      <c r="J2" s="478" t="s">
        <v>5</v>
      </c>
      <c r="K2" s="478" t="s">
        <v>6</v>
      </c>
      <c r="L2" s="476" t="str">
        <f>NDPL!G5</f>
        <v>FINAL READING 31/12/2021</v>
      </c>
      <c r="M2" s="478" t="str">
        <f>NDPL!H5</f>
        <v>INTIAL READING 01/12/2021</v>
      </c>
      <c r="N2" s="478" t="s">
        <v>4</v>
      </c>
      <c r="O2" s="478" t="s">
        <v>5</v>
      </c>
      <c r="P2" s="499" t="s">
        <v>6</v>
      </c>
      <c r="Q2" s="639"/>
    </row>
    <row r="3" ht="14.25" thickBot="1" thickTop="1"/>
    <row r="4" spans="1:17" ht="13.5" thickTop="1">
      <c r="A4" s="437"/>
      <c r="B4" s="244" t="s">
        <v>318</v>
      </c>
      <c r="C4" s="436"/>
      <c r="D4" s="436"/>
      <c r="E4" s="436"/>
      <c r="F4" s="556"/>
      <c r="G4" s="437"/>
      <c r="H4" s="436"/>
      <c r="I4" s="436"/>
      <c r="J4" s="436"/>
      <c r="K4" s="556"/>
      <c r="L4" s="437"/>
      <c r="M4" s="436"/>
      <c r="N4" s="436"/>
      <c r="O4" s="436"/>
      <c r="P4" s="556"/>
      <c r="Q4" s="505"/>
    </row>
    <row r="5" spans="1:17" ht="12.75">
      <c r="A5" s="640"/>
      <c r="B5" s="120" t="s">
        <v>322</v>
      </c>
      <c r="C5" s="121" t="s">
        <v>257</v>
      </c>
      <c r="D5" s="458"/>
      <c r="E5" s="458"/>
      <c r="F5" s="633"/>
      <c r="G5" s="640"/>
      <c r="H5" s="458"/>
      <c r="I5" s="458"/>
      <c r="J5" s="458"/>
      <c r="K5" s="633"/>
      <c r="L5" s="640"/>
      <c r="M5" s="458"/>
      <c r="N5" s="458"/>
      <c r="O5" s="458"/>
      <c r="P5" s="633"/>
      <c r="Q5" s="429"/>
    </row>
    <row r="6" spans="1:17" ht="15">
      <c r="A6" s="457">
        <v>1</v>
      </c>
      <c r="B6" s="458" t="s">
        <v>319</v>
      </c>
      <c r="C6" s="459">
        <v>5100238</v>
      </c>
      <c r="D6" s="118" t="s">
        <v>12</v>
      </c>
      <c r="E6" s="118" t="s">
        <v>259</v>
      </c>
      <c r="F6" s="460">
        <v>750</v>
      </c>
      <c r="G6" s="318" t="e">
        <v>#N/A</v>
      </c>
      <c r="H6" s="264">
        <v>81377</v>
      </c>
      <c r="I6" s="374" t="e">
        <f>G6-H6</f>
        <v>#N/A</v>
      </c>
      <c r="J6" s="374" t="e">
        <f>$F6*I6</f>
        <v>#N/A</v>
      </c>
      <c r="K6" s="444" t="e">
        <f>J6/1000000</f>
        <v>#N/A</v>
      </c>
      <c r="L6" s="318" t="e">
        <v>#N/A</v>
      </c>
      <c r="M6" s="264">
        <v>999899</v>
      </c>
      <c r="N6" s="374" t="e">
        <f>L6-M6</f>
        <v>#N/A</v>
      </c>
      <c r="O6" s="374" t="e">
        <f>$F6*N6</f>
        <v>#N/A</v>
      </c>
      <c r="P6" s="444" t="e">
        <f>O6/1000000</f>
        <v>#N/A</v>
      </c>
      <c r="Q6" s="439"/>
    </row>
    <row r="7" spans="1:17" s="704" customFormat="1" ht="15">
      <c r="A7" s="694">
        <v>2</v>
      </c>
      <c r="B7" s="695" t="s">
        <v>320</v>
      </c>
      <c r="C7" s="696">
        <v>5295188</v>
      </c>
      <c r="D7" s="697" t="s">
        <v>12</v>
      </c>
      <c r="E7" s="697" t="s">
        <v>259</v>
      </c>
      <c r="F7" s="698">
        <v>1500</v>
      </c>
      <c r="G7" s="699" t="e">
        <v>#N/A</v>
      </c>
      <c r="H7" s="700" t="e">
        <v>#N/A</v>
      </c>
      <c r="I7" s="701" t="e">
        <f>G7-H7</f>
        <v>#N/A</v>
      </c>
      <c r="J7" s="701" t="e">
        <f>$F7*I7</f>
        <v>#N/A</v>
      </c>
      <c r="K7" s="702" t="e">
        <f>J7/1000000</f>
        <v>#N/A</v>
      </c>
      <c r="L7" s="699" t="e">
        <v>#N/A</v>
      </c>
      <c r="M7" s="700" t="e">
        <v>#N/A</v>
      </c>
      <c r="N7" s="701" t="e">
        <f>L7-M7</f>
        <v>#N/A</v>
      </c>
      <c r="O7" s="701" t="e">
        <f>$F7*N7</f>
        <v>#N/A</v>
      </c>
      <c r="P7" s="702" t="e">
        <f>O7/1000000</f>
        <v>#N/A</v>
      </c>
      <c r="Q7" s="703"/>
    </row>
    <row r="8" spans="1:17" s="494" customFormat="1" ht="15">
      <c r="A8" s="485">
        <v>3</v>
      </c>
      <c r="B8" s="486" t="s">
        <v>321</v>
      </c>
      <c r="C8" s="487">
        <v>4864840</v>
      </c>
      <c r="D8" s="488" t="s">
        <v>12</v>
      </c>
      <c r="E8" s="488" t="s">
        <v>259</v>
      </c>
      <c r="F8" s="489">
        <v>750</v>
      </c>
      <c r="G8" s="490">
        <v>804440</v>
      </c>
      <c r="H8" s="319">
        <v>807080</v>
      </c>
      <c r="I8" s="491">
        <f>G8-H8</f>
        <v>-2640</v>
      </c>
      <c r="J8" s="491">
        <f>$F8*I8</f>
        <v>-1980000</v>
      </c>
      <c r="K8" s="492">
        <f>J8/1000000</f>
        <v>-1.98</v>
      </c>
      <c r="L8" s="490">
        <v>998653</v>
      </c>
      <c r="M8" s="319">
        <v>998653</v>
      </c>
      <c r="N8" s="491">
        <f>L8-M8</f>
        <v>0</v>
      </c>
      <c r="O8" s="491">
        <f>$F8*N8</f>
        <v>0</v>
      </c>
      <c r="P8" s="492">
        <f>O8/1000000</f>
        <v>0</v>
      </c>
      <c r="Q8" s="493"/>
    </row>
    <row r="9" spans="1:17" ht="12.75">
      <c r="A9" s="457"/>
      <c r="B9" s="458"/>
      <c r="C9" s="459"/>
      <c r="D9" s="458"/>
      <c r="E9" s="458"/>
      <c r="F9" s="460"/>
      <c r="G9" s="457"/>
      <c r="H9" s="459"/>
      <c r="I9" s="458"/>
      <c r="J9" s="458"/>
      <c r="K9" s="633"/>
      <c r="L9" s="457"/>
      <c r="M9" s="459"/>
      <c r="N9" s="458"/>
      <c r="O9" s="458"/>
      <c r="P9" s="633"/>
      <c r="Q9" s="429"/>
    </row>
    <row r="10" spans="1:17" ht="12.75">
      <c r="A10" s="640"/>
      <c r="B10" s="458"/>
      <c r="C10" s="458"/>
      <c r="D10" s="458"/>
      <c r="E10" s="458"/>
      <c r="F10" s="633"/>
      <c r="G10" s="457"/>
      <c r="H10" s="459"/>
      <c r="I10" s="458"/>
      <c r="J10" s="458"/>
      <c r="K10" s="633"/>
      <c r="L10" s="457"/>
      <c r="M10" s="459"/>
      <c r="N10" s="458"/>
      <c r="O10" s="458"/>
      <c r="P10" s="633"/>
      <c r="Q10" s="429"/>
    </row>
    <row r="11" spans="1:17" ht="12.75">
      <c r="A11" s="640"/>
      <c r="B11" s="458"/>
      <c r="C11" s="458"/>
      <c r="D11" s="458"/>
      <c r="E11" s="458"/>
      <c r="F11" s="633"/>
      <c r="G11" s="457"/>
      <c r="H11" s="459"/>
      <c r="I11" s="458"/>
      <c r="J11" s="458"/>
      <c r="K11" s="633"/>
      <c r="L11" s="457"/>
      <c r="M11" s="459"/>
      <c r="N11" s="458"/>
      <c r="O11" s="458"/>
      <c r="P11" s="633"/>
      <c r="Q11" s="429"/>
    </row>
    <row r="12" spans="1:17" ht="12.75">
      <c r="A12" s="640"/>
      <c r="B12" s="458"/>
      <c r="C12" s="458"/>
      <c r="D12" s="458"/>
      <c r="E12" s="458"/>
      <c r="F12" s="633"/>
      <c r="G12" s="457"/>
      <c r="H12" s="459"/>
      <c r="I12" s="121" t="s">
        <v>295</v>
      </c>
      <c r="J12" s="458"/>
      <c r="K12" s="501" t="e">
        <f>SUM(K6:K8)</f>
        <v>#N/A</v>
      </c>
      <c r="L12" s="457"/>
      <c r="M12" s="459"/>
      <c r="N12" s="121" t="s">
        <v>295</v>
      </c>
      <c r="O12" s="458"/>
      <c r="P12" s="501" t="e">
        <f>SUM(P6:P8)</f>
        <v>#N/A</v>
      </c>
      <c r="Q12" s="429"/>
    </row>
    <row r="13" spans="1:17" ht="12.75">
      <c r="A13" s="640"/>
      <c r="B13" s="458"/>
      <c r="C13" s="458"/>
      <c r="D13" s="458"/>
      <c r="E13" s="458"/>
      <c r="F13" s="633"/>
      <c r="G13" s="457"/>
      <c r="H13" s="459"/>
      <c r="I13" s="290"/>
      <c r="J13" s="458"/>
      <c r="K13" s="184"/>
      <c r="L13" s="457"/>
      <c r="M13" s="459"/>
      <c r="N13" s="290"/>
      <c r="O13" s="458"/>
      <c r="P13" s="184"/>
      <c r="Q13" s="429"/>
    </row>
    <row r="14" spans="1:17" ht="12.75">
      <c r="A14" s="640"/>
      <c r="B14" s="458"/>
      <c r="C14" s="458"/>
      <c r="D14" s="458"/>
      <c r="E14" s="458"/>
      <c r="F14" s="633"/>
      <c r="G14" s="457"/>
      <c r="H14" s="459"/>
      <c r="I14" s="458"/>
      <c r="J14" s="458"/>
      <c r="K14" s="633"/>
      <c r="L14" s="457"/>
      <c r="M14" s="459"/>
      <c r="N14" s="458"/>
      <c r="O14" s="458"/>
      <c r="P14" s="633"/>
      <c r="Q14" s="429"/>
    </row>
    <row r="15" spans="1:17" ht="12.75">
      <c r="A15" s="640"/>
      <c r="B15" s="114" t="s">
        <v>144</v>
      </c>
      <c r="C15" s="458"/>
      <c r="D15" s="458"/>
      <c r="E15" s="458"/>
      <c r="F15" s="633"/>
      <c r="G15" s="457"/>
      <c r="H15" s="459"/>
      <c r="I15" s="458"/>
      <c r="J15" s="458"/>
      <c r="K15" s="633"/>
      <c r="L15" s="457"/>
      <c r="M15" s="459"/>
      <c r="N15" s="458"/>
      <c r="O15" s="458"/>
      <c r="P15" s="633"/>
      <c r="Q15" s="429"/>
    </row>
    <row r="16" spans="1:17" ht="12.75">
      <c r="A16" s="641"/>
      <c r="B16" s="114" t="s">
        <v>256</v>
      </c>
      <c r="C16" s="105" t="s">
        <v>257</v>
      </c>
      <c r="D16" s="105"/>
      <c r="E16" s="106"/>
      <c r="F16" s="107"/>
      <c r="G16" s="108"/>
      <c r="H16" s="459"/>
      <c r="I16" s="458"/>
      <c r="J16" s="458"/>
      <c r="K16" s="633"/>
      <c r="L16" s="457"/>
      <c r="M16" s="459"/>
      <c r="N16" s="458"/>
      <c r="O16" s="458"/>
      <c r="P16" s="633"/>
      <c r="Q16" s="429"/>
    </row>
    <row r="17" spans="1:17" ht="15">
      <c r="A17" s="108">
        <v>1</v>
      </c>
      <c r="B17" s="109" t="s">
        <v>258</v>
      </c>
      <c r="C17" s="110">
        <v>5100232</v>
      </c>
      <c r="D17" s="111" t="s">
        <v>12</v>
      </c>
      <c r="E17" s="111" t="s">
        <v>259</v>
      </c>
      <c r="F17" s="112">
        <v>5000</v>
      </c>
      <c r="G17" s="318">
        <v>1246</v>
      </c>
      <c r="H17" s="264">
        <v>1411</v>
      </c>
      <c r="I17" s="374">
        <f>G17-H17</f>
        <v>-165</v>
      </c>
      <c r="J17" s="374">
        <f>$F17*I17</f>
        <v>-825000</v>
      </c>
      <c r="K17" s="444">
        <f>J17/1000000</f>
        <v>-0.825</v>
      </c>
      <c r="L17" s="318">
        <v>13231</v>
      </c>
      <c r="M17" s="264">
        <v>13230</v>
      </c>
      <c r="N17" s="374">
        <f>L17-M17</f>
        <v>1</v>
      </c>
      <c r="O17" s="374">
        <f>$F17*N17</f>
        <v>5000</v>
      </c>
      <c r="P17" s="444">
        <f>O17/1000000</f>
        <v>0.005</v>
      </c>
      <c r="Q17" s="429"/>
    </row>
    <row r="18" spans="1:17" ht="15">
      <c r="A18" s="108">
        <v>2</v>
      </c>
      <c r="B18" s="117" t="s">
        <v>260</v>
      </c>
      <c r="C18" s="110">
        <v>4864938</v>
      </c>
      <c r="D18" s="111" t="s">
        <v>12</v>
      </c>
      <c r="E18" s="111" t="s">
        <v>259</v>
      </c>
      <c r="F18" s="112">
        <v>1000</v>
      </c>
      <c r="G18" s="318">
        <v>999964</v>
      </c>
      <c r="H18" s="319">
        <v>999964</v>
      </c>
      <c r="I18" s="374">
        <f>G18-H18</f>
        <v>0</v>
      </c>
      <c r="J18" s="374">
        <f>$F18*I18</f>
        <v>0</v>
      </c>
      <c r="K18" s="444">
        <f>J18/1000000</f>
        <v>0</v>
      </c>
      <c r="L18" s="318">
        <v>863601</v>
      </c>
      <c r="M18" s="319">
        <v>863409</v>
      </c>
      <c r="N18" s="374">
        <f>L18-M18</f>
        <v>192</v>
      </c>
      <c r="O18" s="374">
        <f>$F18*N18</f>
        <v>192000</v>
      </c>
      <c r="P18" s="444">
        <f>O18/1000000</f>
        <v>0.192</v>
      </c>
      <c r="Q18" s="439"/>
    </row>
    <row r="19" spans="1:17" ht="15">
      <c r="A19" s="108">
        <v>3</v>
      </c>
      <c r="B19" s="109" t="s">
        <v>261</v>
      </c>
      <c r="C19" s="110">
        <v>4864947</v>
      </c>
      <c r="D19" s="111" t="s">
        <v>12</v>
      </c>
      <c r="E19" s="111" t="s">
        <v>259</v>
      </c>
      <c r="F19" s="112">
        <v>1000</v>
      </c>
      <c r="G19" s="318">
        <v>981986</v>
      </c>
      <c r="H19" s="319">
        <v>981242</v>
      </c>
      <c r="I19" s="374">
        <f>G19-H19</f>
        <v>744</v>
      </c>
      <c r="J19" s="374">
        <f>$F19*I19</f>
        <v>744000</v>
      </c>
      <c r="K19" s="444">
        <f>J19/1000000</f>
        <v>0.744</v>
      </c>
      <c r="L19" s="318">
        <v>2628</v>
      </c>
      <c r="M19" s="319">
        <v>1995</v>
      </c>
      <c r="N19" s="374">
        <f>L19-M19</f>
        <v>633</v>
      </c>
      <c r="O19" s="374">
        <f>$F19*N19</f>
        <v>633000</v>
      </c>
      <c r="P19" s="444">
        <f>O19/1000000</f>
        <v>0.633</v>
      </c>
      <c r="Q19" s="644"/>
    </row>
    <row r="20" spans="1:17" ht="12.75">
      <c r="A20" s="108"/>
      <c r="B20" s="109"/>
      <c r="C20" s="110"/>
      <c r="D20" s="111"/>
      <c r="E20" s="111"/>
      <c r="F20" s="113"/>
      <c r="G20" s="122"/>
      <c r="H20" s="458"/>
      <c r="I20" s="374"/>
      <c r="J20" s="374"/>
      <c r="K20" s="444"/>
      <c r="L20" s="576"/>
      <c r="M20" s="575"/>
      <c r="N20" s="374"/>
      <c r="O20" s="374"/>
      <c r="P20" s="444"/>
      <c r="Q20" s="429"/>
    </row>
    <row r="21" spans="1:17" ht="12.75">
      <c r="A21" s="640"/>
      <c r="B21" s="458"/>
      <c r="C21" s="458"/>
      <c r="D21" s="458"/>
      <c r="E21" s="458"/>
      <c r="F21" s="633"/>
      <c r="G21" s="640"/>
      <c r="H21" s="458"/>
      <c r="I21" s="458"/>
      <c r="J21" s="458"/>
      <c r="K21" s="633"/>
      <c r="L21" s="640"/>
      <c r="M21" s="458"/>
      <c r="N21" s="458"/>
      <c r="O21" s="458"/>
      <c r="P21" s="633"/>
      <c r="Q21" s="429"/>
    </row>
    <row r="22" spans="1:17" ht="12.75">
      <c r="A22" s="640"/>
      <c r="B22" s="458"/>
      <c r="C22" s="458"/>
      <c r="D22" s="458"/>
      <c r="E22" s="458"/>
      <c r="F22" s="633"/>
      <c r="G22" s="640"/>
      <c r="H22" s="458"/>
      <c r="I22" s="458"/>
      <c r="J22" s="458"/>
      <c r="K22" s="633"/>
      <c r="L22" s="640"/>
      <c r="M22" s="458"/>
      <c r="N22" s="458"/>
      <c r="O22" s="458"/>
      <c r="P22" s="633"/>
      <c r="Q22" s="429"/>
    </row>
    <row r="23" spans="1:17" ht="12.75">
      <c r="A23" s="640"/>
      <c r="B23" s="458"/>
      <c r="C23" s="458"/>
      <c r="D23" s="458"/>
      <c r="E23" s="458"/>
      <c r="F23" s="633"/>
      <c r="G23" s="640"/>
      <c r="H23" s="458"/>
      <c r="I23" s="121" t="s">
        <v>295</v>
      </c>
      <c r="J23" s="458"/>
      <c r="K23" s="501">
        <f>SUM(K17:K19)</f>
        <v>-0.08099999999999996</v>
      </c>
      <c r="L23" s="640"/>
      <c r="M23" s="458"/>
      <c r="N23" s="121" t="s">
        <v>295</v>
      </c>
      <c r="O23" s="458"/>
      <c r="P23" s="501">
        <f>SUM(P17:P19)</f>
        <v>0.8300000000000001</v>
      </c>
      <c r="Q23" s="429"/>
    </row>
    <row r="24" spans="1:17" ht="13.5" thickBot="1">
      <c r="A24" s="557"/>
      <c r="B24" s="461"/>
      <c r="C24" s="461"/>
      <c r="D24" s="461"/>
      <c r="E24" s="461"/>
      <c r="F24" s="558"/>
      <c r="G24" s="557"/>
      <c r="H24" s="461"/>
      <c r="I24" s="461"/>
      <c r="J24" s="461"/>
      <c r="K24" s="558"/>
      <c r="L24" s="557"/>
      <c r="M24" s="461"/>
      <c r="N24" s="461"/>
      <c r="O24" s="461"/>
      <c r="P24" s="558"/>
      <c r="Q24" s="515"/>
    </row>
    <row r="25" ht="13.5" thickTop="1"/>
    <row r="34" ht="12.75">
      <c r="L34" s="425" t="s">
        <v>467</v>
      </c>
    </row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3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8"/>
  <sheetViews>
    <sheetView zoomScalePageLayoutView="0" workbookViewId="0" topLeftCell="A17">
      <selection activeCell="L34" sqref="L34"/>
    </sheetView>
  </sheetViews>
  <sheetFormatPr defaultColWidth="9.140625" defaultRowHeight="12.75"/>
  <cols>
    <col min="1" max="1" width="12.8515625" style="0" bestFit="1" customWidth="1"/>
    <col min="2" max="2" width="14.28125" style="0" customWidth="1"/>
  </cols>
  <sheetData>
    <row r="1" spans="1:3" ht="20.25">
      <c r="A1" s="783"/>
      <c r="B1" s="278"/>
      <c r="C1" s="784"/>
    </row>
    <row r="2" spans="1:3" ht="20.25">
      <c r="A2" s="783"/>
      <c r="B2" s="278"/>
      <c r="C2" s="784"/>
    </row>
    <row r="3" spans="1:3" ht="20.25">
      <c r="A3" s="783"/>
      <c r="B3" s="278"/>
      <c r="C3" s="784"/>
    </row>
    <row r="4" spans="1:3" ht="20.25">
      <c r="A4" s="783"/>
      <c r="B4" s="278"/>
      <c r="C4" s="784"/>
    </row>
    <row r="5" spans="1:3" ht="20.25">
      <c r="A5" s="783"/>
      <c r="B5" s="278"/>
      <c r="C5" s="784"/>
    </row>
    <row r="6" spans="1:3" ht="20.25">
      <c r="A6" s="783"/>
      <c r="B6" s="278"/>
      <c r="C6" s="784"/>
    </row>
    <row r="7" spans="1:3" ht="20.25">
      <c r="A7" s="783"/>
      <c r="B7" s="278"/>
      <c r="C7" s="784"/>
    </row>
    <row r="8" spans="1:3" ht="20.25">
      <c r="A8" s="783"/>
      <c r="B8" s="278"/>
      <c r="C8" s="784"/>
    </row>
    <row r="9" spans="1:3" ht="20.25">
      <c r="A9" s="783"/>
      <c r="B9" s="278"/>
      <c r="C9" s="784"/>
    </row>
    <row r="10" spans="1:3" ht="20.25">
      <c r="A10" s="783"/>
      <c r="B10" s="278"/>
      <c r="C10" s="784"/>
    </row>
    <row r="11" spans="1:3" ht="20.25">
      <c r="A11" s="783"/>
      <c r="B11" s="278"/>
      <c r="C11" s="784"/>
    </row>
    <row r="12" spans="1:3" ht="20.25">
      <c r="A12" s="783"/>
      <c r="B12" s="278"/>
      <c r="C12" s="784"/>
    </row>
    <row r="13" spans="1:3" ht="20.25">
      <c r="A13" s="783"/>
      <c r="B13" s="278"/>
      <c r="C13" s="784"/>
    </row>
    <row r="14" spans="1:3" ht="20.25">
      <c r="A14" s="783"/>
      <c r="B14" s="278"/>
      <c r="C14" s="784"/>
    </row>
    <row r="15" spans="1:3" ht="20.25">
      <c r="A15" s="783"/>
      <c r="B15" s="278"/>
      <c r="C15" s="784"/>
    </row>
    <row r="16" spans="1:3" ht="20.25">
      <c r="A16" s="783"/>
      <c r="B16" s="278"/>
      <c r="C16" s="784"/>
    </row>
    <row r="17" spans="1:3" ht="20.25">
      <c r="A17" s="782"/>
      <c r="B17" s="280"/>
      <c r="C17" s="784"/>
    </row>
    <row r="18" spans="1:3" ht="20.25">
      <c r="A18" s="783"/>
      <c r="B18" s="278"/>
      <c r="C18" s="784"/>
    </row>
    <row r="19" spans="1:3" ht="20.25">
      <c r="A19" s="783"/>
      <c r="B19" s="278"/>
      <c r="C19" s="784"/>
    </row>
    <row r="20" spans="1:3" ht="20.25">
      <c r="A20" s="783"/>
      <c r="B20" s="278"/>
      <c r="C20" s="784"/>
    </row>
    <row r="21" spans="1:3" ht="20.25">
      <c r="A21" s="783"/>
      <c r="B21" s="278"/>
      <c r="C21" s="784"/>
    </row>
    <row r="22" spans="1:3" ht="20.25">
      <c r="A22" s="783"/>
      <c r="B22" s="278"/>
      <c r="C22" s="784"/>
    </row>
    <row r="23" spans="1:3" ht="20.25">
      <c r="A23" s="783"/>
      <c r="C23" s="784"/>
    </row>
    <row r="24" spans="1:3" ht="20.25">
      <c r="A24" s="783"/>
      <c r="C24" s="784"/>
    </row>
    <row r="25" spans="1:3" ht="20.25">
      <c r="A25" s="783"/>
      <c r="C25" s="784"/>
    </row>
    <row r="26" spans="1:3" ht="20.25">
      <c r="A26" s="783"/>
      <c r="B26" s="278"/>
      <c r="C26" s="784"/>
    </row>
    <row r="27" spans="1:3" ht="20.25">
      <c r="A27" s="783"/>
      <c r="B27" s="278"/>
      <c r="C27" s="784"/>
    </row>
    <row r="28" spans="1:3" ht="20.25">
      <c r="A28" s="783"/>
      <c r="B28" s="278"/>
      <c r="C28" s="784"/>
    </row>
    <row r="29" spans="1:3" ht="20.25">
      <c r="A29" s="783"/>
      <c r="B29" s="278"/>
      <c r="C29" s="784"/>
    </row>
    <row r="30" spans="1:3" ht="20.25">
      <c r="A30" s="783"/>
      <c r="B30" s="278"/>
      <c r="C30" s="784"/>
    </row>
    <row r="31" spans="1:3" ht="20.25">
      <c r="A31" s="783"/>
      <c r="B31" s="278"/>
      <c r="C31" s="784"/>
    </row>
    <row r="32" spans="1:3" ht="12.75">
      <c r="A32" s="154"/>
      <c r="B32" s="154"/>
      <c r="C32" s="784"/>
    </row>
    <row r="33" spans="1:3" ht="12.75">
      <c r="A33" s="154"/>
      <c r="B33" s="154"/>
      <c r="C33" s="784"/>
    </row>
    <row r="34" spans="1:3" ht="12.75">
      <c r="A34" s="153"/>
      <c r="B34" s="153"/>
      <c r="C34" s="784"/>
    </row>
    <row r="35" spans="1:3" ht="12.75">
      <c r="A35" s="154"/>
      <c r="B35" s="154"/>
      <c r="C35" s="784"/>
    </row>
    <row r="36" spans="1:3" ht="12.75">
      <c r="A36" s="154"/>
      <c r="B36" s="154"/>
      <c r="C36" s="784"/>
    </row>
    <row r="37" spans="1:3" ht="12.75">
      <c r="A37" s="154"/>
      <c r="B37" s="154"/>
      <c r="C37" s="784"/>
    </row>
    <row r="38" spans="1:3" ht="12.75">
      <c r="A38" s="154"/>
      <c r="B38" s="154"/>
      <c r="C38" s="784"/>
    </row>
    <row r="39" spans="1:3" ht="12.75">
      <c r="A39" s="154"/>
      <c r="B39" s="154"/>
      <c r="C39" s="784"/>
    </row>
    <row r="40" spans="1:3" ht="12.75">
      <c r="A40" s="154"/>
      <c r="B40" s="154"/>
      <c r="C40" s="784"/>
    </row>
    <row r="41" spans="1:3" ht="12.75">
      <c r="A41" s="154"/>
      <c r="B41" s="154"/>
      <c r="C41" s="784"/>
    </row>
    <row r="42" spans="1:3" ht="12.75">
      <c r="A42" s="154"/>
      <c r="B42" s="154"/>
      <c r="C42" s="784"/>
    </row>
    <row r="43" spans="1:3" ht="12.75">
      <c r="A43" s="154"/>
      <c r="B43" s="154"/>
      <c r="C43" s="784"/>
    </row>
    <row r="44" spans="1:3" ht="12.75">
      <c r="A44" s="154"/>
      <c r="B44" s="154"/>
      <c r="C44" s="784"/>
    </row>
    <row r="45" spans="1:3" ht="14.25">
      <c r="A45" s="306"/>
      <c r="B45" s="306"/>
      <c r="C45" s="784"/>
    </row>
    <row r="46" spans="1:3" ht="12.75">
      <c r="A46" s="154"/>
      <c r="B46" s="154"/>
      <c r="C46" s="784"/>
    </row>
    <row r="47" spans="1:3" ht="12.75">
      <c r="A47" s="154"/>
      <c r="B47" s="154"/>
      <c r="C47" s="784"/>
    </row>
    <row r="48" spans="1:3" ht="12.75">
      <c r="A48" s="154"/>
      <c r="B48" s="154"/>
      <c r="C48" s="784"/>
    </row>
    <row r="49" spans="1:3" ht="12.75">
      <c r="A49" s="154"/>
      <c r="B49" s="154"/>
      <c r="C49" s="784"/>
    </row>
    <row r="50" spans="1:3" ht="12.75">
      <c r="A50" s="154"/>
      <c r="B50" s="154"/>
      <c r="C50" s="784"/>
    </row>
    <row r="51" spans="1:3" ht="12.75">
      <c r="A51" s="154"/>
      <c r="B51" s="154"/>
      <c r="C51" s="784"/>
    </row>
    <row r="52" spans="1:3" ht="12.75">
      <c r="A52" s="458"/>
      <c r="B52" s="458"/>
      <c r="C52" s="784"/>
    </row>
    <row r="53" spans="1:3" ht="12.75">
      <c r="A53" s="156"/>
      <c r="B53" s="156"/>
      <c r="C53" s="784"/>
    </row>
    <row r="54" spans="1:3" ht="12.75">
      <c r="A54" s="458"/>
      <c r="B54" s="458"/>
      <c r="C54" s="784"/>
    </row>
    <row r="55" spans="1:3" ht="12.75">
      <c r="A55" s="772"/>
      <c r="B55" s="772"/>
      <c r="C55" s="784"/>
    </row>
    <row r="56" spans="1:3" ht="12.75">
      <c r="A56" s="156"/>
      <c r="B56" s="156"/>
      <c r="C56" s="784"/>
    </row>
    <row r="57" spans="1:3" ht="12.75">
      <c r="A57" s="154"/>
      <c r="B57" s="154"/>
      <c r="C57" s="784"/>
    </row>
    <row r="58" spans="1:3" ht="12.75">
      <c r="A58" s="154"/>
      <c r="B58" s="154"/>
      <c r="C58" s="784"/>
    </row>
    <row r="59" spans="1:3" ht="16.5">
      <c r="A59" s="313"/>
      <c r="B59" s="313"/>
      <c r="C59" s="784"/>
    </row>
    <row r="60" spans="1:3" ht="12.75">
      <c r="A60" s="154"/>
      <c r="B60" s="154"/>
      <c r="C60" s="784"/>
    </row>
    <row r="61" spans="1:3" ht="12.75">
      <c r="A61" s="154"/>
      <c r="B61" s="154"/>
      <c r="C61" s="784"/>
    </row>
    <row r="62" spans="1:3" ht="12.75">
      <c r="A62" s="156"/>
      <c r="B62" s="156"/>
      <c r="C62" s="784"/>
    </row>
    <row r="63" spans="1:3" ht="12.75">
      <c r="A63" s="156"/>
      <c r="B63" s="156"/>
      <c r="C63" s="784"/>
    </row>
    <row r="64" spans="1:3" ht="12.75">
      <c r="A64" s="161"/>
      <c r="B64" s="161"/>
      <c r="C64" s="784"/>
    </row>
    <row r="65" spans="1:3" ht="18">
      <c r="A65" s="575"/>
      <c r="B65" s="292"/>
      <c r="C65" s="784"/>
    </row>
    <row r="66" spans="1:3" ht="18">
      <c r="A66" s="575"/>
      <c r="B66" s="292"/>
      <c r="C66" s="784"/>
    </row>
    <row r="67" spans="1:3" ht="18">
      <c r="A67" s="575"/>
      <c r="B67" s="292"/>
      <c r="C67" s="784"/>
    </row>
    <row r="68" spans="1:3" ht="18.75" thickBot="1">
      <c r="A68" s="780"/>
      <c r="B68" s="292"/>
      <c r="C68" s="770"/>
    </row>
    <row r="69" spans="1:3" ht="20.25">
      <c r="A69" s="781"/>
      <c r="B69" s="292"/>
      <c r="C69" s="770"/>
    </row>
    <row r="70" spans="1:3" ht="20.25">
      <c r="A70" s="781"/>
      <c r="B70" s="292"/>
      <c r="C70" s="770"/>
    </row>
    <row r="71" spans="1:3" ht="20.25">
      <c r="A71" s="781"/>
      <c r="B71" s="292"/>
      <c r="C71" s="770"/>
    </row>
    <row r="72" spans="1:3" ht="20.25">
      <c r="A72" s="781"/>
      <c r="B72" s="292"/>
      <c r="C72" s="770"/>
    </row>
    <row r="73" spans="1:3" ht="20.25">
      <c r="A73" s="781"/>
      <c r="B73" s="292"/>
      <c r="C73" s="770"/>
    </row>
    <row r="74" spans="1:3" ht="20.25">
      <c r="A74" s="781"/>
      <c r="B74" s="292"/>
      <c r="C74" s="770"/>
    </row>
    <row r="75" spans="1:3" ht="20.25">
      <c r="A75" s="781"/>
      <c r="B75" s="292"/>
      <c r="C75" s="770"/>
    </row>
    <row r="76" spans="1:3" ht="18.75" thickBot="1">
      <c r="A76" s="48"/>
      <c r="B76" s="292"/>
      <c r="C76" s="770"/>
    </row>
    <row r="77" ht="12.75">
      <c r="C77" s="770"/>
    </row>
    <row r="78" ht="12.75">
      <c r="C78" s="770"/>
    </row>
    <row r="79" spans="2:3" ht="18">
      <c r="B79" s="764"/>
      <c r="C79" s="770"/>
    </row>
    <row r="80" spans="1:3" ht="18">
      <c r="A80" s="769"/>
      <c r="B80" s="764"/>
      <c r="C80" s="770"/>
    </row>
    <row r="81" spans="1:3" ht="18">
      <c r="A81" s="769"/>
      <c r="B81" s="292"/>
      <c r="C81" s="770"/>
    </row>
    <row r="82" spans="1:3" ht="18">
      <c r="A82" s="769"/>
      <c r="B82" s="764"/>
      <c r="C82" s="770"/>
    </row>
    <row r="83" spans="1:3" ht="18">
      <c r="A83" s="769"/>
      <c r="B83" s="292"/>
      <c r="C83" s="770"/>
    </row>
    <row r="84" spans="1:3" ht="18">
      <c r="A84" s="769"/>
      <c r="B84" s="292"/>
      <c r="C84" s="770"/>
    </row>
    <row r="85" spans="1:3" ht="18">
      <c r="A85" s="769"/>
      <c r="B85" s="292"/>
      <c r="C85" s="770"/>
    </row>
    <row r="86" spans="1:3" ht="18">
      <c r="A86" s="769"/>
      <c r="B86" s="292"/>
      <c r="C86" s="770"/>
    </row>
    <row r="87" spans="1:3" ht="18">
      <c r="A87" s="769"/>
      <c r="B87" s="764"/>
      <c r="C87" s="770"/>
    </row>
    <row r="88" spans="1:3" ht="18">
      <c r="A88" s="769"/>
      <c r="B88" s="292"/>
      <c r="C88" s="770"/>
    </row>
    <row r="89" spans="1:3" ht="18">
      <c r="A89" s="775"/>
      <c r="B89" s="767"/>
      <c r="C89" s="770"/>
    </row>
    <row r="90" spans="1:3" ht="18">
      <c r="A90" s="769"/>
      <c r="B90" s="292"/>
      <c r="C90" s="770"/>
    </row>
    <row r="91" spans="1:3" ht="18">
      <c r="A91" s="769"/>
      <c r="B91" s="292"/>
      <c r="C91" s="770"/>
    </row>
    <row r="92" spans="1:3" ht="18">
      <c r="A92" s="259"/>
      <c r="B92" s="272"/>
      <c r="C92" s="770"/>
    </row>
    <row r="93" spans="1:3" ht="16.5">
      <c r="A93" s="768"/>
      <c r="B93" s="313"/>
      <c r="C93" s="770"/>
    </row>
    <row r="94" spans="1:3" ht="18">
      <c r="A94" s="769"/>
      <c r="C94" s="770"/>
    </row>
    <row r="95" spans="1:3" ht="18">
      <c r="A95" s="769"/>
      <c r="B95" s="292"/>
      <c r="C95" s="770"/>
    </row>
    <row r="96" spans="1:3" ht="18">
      <c r="A96" s="769"/>
      <c r="B96" s="292"/>
      <c r="C96" s="770"/>
    </row>
    <row r="97" spans="1:3" ht="18">
      <c r="A97" s="769"/>
      <c r="B97" s="292"/>
      <c r="C97" s="770"/>
    </row>
    <row r="98" spans="1:3" ht="16.5">
      <c r="A98" s="768"/>
      <c r="B98" s="313"/>
      <c r="C98" s="770"/>
    </row>
    <row r="99" spans="1:3" ht="16.5">
      <c r="A99" s="768"/>
      <c r="B99" s="313"/>
      <c r="C99" s="770"/>
    </row>
    <row r="100" spans="1:3" ht="16.5">
      <c r="A100" s="768"/>
      <c r="B100" s="313"/>
      <c r="C100" s="770"/>
    </row>
    <row r="101" spans="1:3" ht="16.5">
      <c r="A101" s="768"/>
      <c r="B101" s="313"/>
      <c r="C101" s="770"/>
    </row>
    <row r="102" spans="1:3" ht="16.5">
      <c r="A102" s="768"/>
      <c r="B102" s="313"/>
      <c r="C102" s="770"/>
    </row>
    <row r="103" spans="1:3" ht="16.5">
      <c r="A103" s="768"/>
      <c r="B103" s="313"/>
      <c r="C103" s="770"/>
    </row>
    <row r="104" spans="1:3" ht="16.5">
      <c r="A104" s="768"/>
      <c r="B104" s="313"/>
      <c r="C104" s="770"/>
    </row>
    <row r="105" spans="1:3" ht="16.5">
      <c r="A105" s="768"/>
      <c r="B105" s="313"/>
      <c r="C105" s="770"/>
    </row>
    <row r="106" spans="1:3" ht="16.5">
      <c r="A106" s="768"/>
      <c r="B106" s="313"/>
      <c r="C106" s="770"/>
    </row>
    <row r="107" spans="1:3" ht="16.5">
      <c r="A107" s="768"/>
      <c r="B107" s="766"/>
      <c r="C107" s="770"/>
    </row>
    <row r="108" spans="1:3" ht="16.5">
      <c r="A108" s="768"/>
      <c r="B108" s="766"/>
      <c r="C108" s="770"/>
    </row>
    <row r="109" spans="1:3" ht="16.5">
      <c r="A109" s="768"/>
      <c r="B109" s="766"/>
      <c r="C109" s="770"/>
    </row>
    <row r="110" spans="1:3" ht="16.5">
      <c r="A110" s="768"/>
      <c r="B110" s="766"/>
      <c r="C110" s="770"/>
    </row>
    <row r="111" spans="1:3" ht="16.5">
      <c r="A111" s="768"/>
      <c r="B111" s="766"/>
      <c r="C111" s="770"/>
    </row>
    <row r="112" spans="1:3" ht="16.5">
      <c r="A112" s="768"/>
      <c r="B112" s="766"/>
      <c r="C112" s="770"/>
    </row>
    <row r="113" spans="1:3" ht="16.5">
      <c r="A113" s="768"/>
      <c r="B113" s="766"/>
      <c r="C113" s="770"/>
    </row>
    <row r="114" spans="1:3" ht="18">
      <c r="A114" s="776"/>
      <c r="B114" s="765"/>
      <c r="C114" s="770"/>
    </row>
    <row r="115" spans="1:4" ht="12.75">
      <c r="A115" s="777"/>
      <c r="B115" s="17"/>
      <c r="C115" s="770"/>
      <c r="D115" s="17"/>
    </row>
    <row r="116" spans="1:4" ht="12.75">
      <c r="A116" s="777"/>
      <c r="B116" s="37"/>
      <c r="C116" s="770"/>
      <c r="D116" s="17"/>
    </row>
    <row r="117" spans="1:4" ht="12.75">
      <c r="A117" s="777"/>
      <c r="B117" s="37"/>
      <c r="C117" s="770"/>
      <c r="D117" s="17"/>
    </row>
    <row r="118" spans="1:4" ht="12.75">
      <c r="A118" s="777"/>
      <c r="B118" s="37"/>
      <c r="C118" s="770"/>
      <c r="D118" s="17"/>
    </row>
    <row r="119" spans="1:4" ht="12.75">
      <c r="A119" s="777"/>
      <c r="B119" s="37"/>
      <c r="C119" s="770"/>
      <c r="D119" s="17"/>
    </row>
    <row r="120" spans="1:4" ht="12.75">
      <c r="A120" s="19"/>
      <c r="B120" s="459"/>
      <c r="C120" s="770"/>
      <c r="D120" s="17"/>
    </row>
    <row r="121" spans="1:4" ht="12.75">
      <c r="A121" s="19"/>
      <c r="B121" s="91"/>
      <c r="C121" s="770"/>
      <c r="D121" s="17"/>
    </row>
    <row r="122" spans="1:4" ht="12.75">
      <c r="A122" s="100"/>
      <c r="B122" s="17"/>
      <c r="C122" s="770"/>
      <c r="D122" s="17"/>
    </row>
    <row r="123" spans="1:3" ht="16.5">
      <c r="A123" s="124"/>
      <c r="B123" s="313"/>
      <c r="C123" s="770"/>
    </row>
    <row r="124" spans="1:3" ht="12.75">
      <c r="A124" s="124"/>
      <c r="B124" s="17"/>
      <c r="C124" s="770"/>
    </row>
    <row r="125" spans="1:3" ht="12.75">
      <c r="A125" s="18"/>
      <c r="B125" s="17"/>
      <c r="C125" s="770"/>
    </row>
    <row r="126" spans="1:3" ht="12.75">
      <c r="A126" s="124"/>
      <c r="B126" s="17"/>
      <c r="C126" s="770"/>
    </row>
    <row r="127" spans="1:3" ht="16.5">
      <c r="A127" s="773"/>
      <c r="B127" s="17"/>
      <c r="C127" s="770"/>
    </row>
    <row r="128" spans="1:3" ht="16.5">
      <c r="A128" s="773"/>
      <c r="B128" s="313"/>
      <c r="C128" s="770"/>
    </row>
    <row r="129" spans="1:3" ht="16.5">
      <c r="A129" s="773"/>
      <c r="B129" s="313"/>
      <c r="C129" s="770"/>
    </row>
    <row r="130" spans="1:3" ht="16.5">
      <c r="A130" s="773"/>
      <c r="B130" s="313"/>
      <c r="C130" s="770"/>
    </row>
    <row r="131" spans="1:3" ht="16.5">
      <c r="A131" s="773"/>
      <c r="B131" s="313"/>
      <c r="C131" s="770"/>
    </row>
    <row r="132" spans="1:3" ht="16.5">
      <c r="A132" s="773"/>
      <c r="B132" s="313"/>
      <c r="C132" s="770"/>
    </row>
    <row r="133" spans="1:3" ht="16.5">
      <c r="A133" s="773"/>
      <c r="B133" s="313"/>
      <c r="C133" s="770"/>
    </row>
    <row r="134" spans="1:3" ht="16.5">
      <c r="A134" s="773"/>
      <c r="B134" s="766"/>
      <c r="C134" s="770"/>
    </row>
    <row r="135" spans="1:3" ht="16.5">
      <c r="A135" s="773"/>
      <c r="B135" s="313"/>
      <c r="C135" s="770"/>
    </row>
    <row r="136" spans="1:3" ht="16.5">
      <c r="A136" s="773"/>
      <c r="B136" s="313"/>
      <c r="C136" s="770"/>
    </row>
    <row r="137" spans="1:3" ht="16.5">
      <c r="A137" s="778"/>
      <c r="B137" s="451"/>
      <c r="C137" s="770"/>
    </row>
    <row r="138" spans="1:3" ht="16.5">
      <c r="A138" s="773"/>
      <c r="B138" s="313"/>
      <c r="C138" s="770"/>
    </row>
    <row r="139" spans="1:3" ht="16.5">
      <c r="A139" s="773"/>
      <c r="B139" s="313"/>
      <c r="C139" s="770"/>
    </row>
    <row r="140" spans="1:3" ht="16.5">
      <c r="A140" s="773"/>
      <c r="B140" s="313"/>
      <c r="C140" s="770"/>
    </row>
    <row r="141" spans="1:3" ht="16.5">
      <c r="A141" s="773"/>
      <c r="B141" s="313"/>
      <c r="C141" s="770"/>
    </row>
    <row r="142" spans="1:3" ht="16.5">
      <c r="A142" s="773"/>
      <c r="B142" s="313"/>
      <c r="C142" s="770"/>
    </row>
    <row r="143" spans="1:3" ht="16.5">
      <c r="A143" s="773"/>
      <c r="B143" s="313"/>
      <c r="C143" s="770"/>
    </row>
    <row r="144" spans="1:3" ht="16.5">
      <c r="A144" s="778"/>
      <c r="B144" s="451"/>
      <c r="C144" s="770"/>
    </row>
    <row r="145" spans="1:3" ht="16.5">
      <c r="A145" s="773"/>
      <c r="B145" s="313"/>
      <c r="C145" s="770"/>
    </row>
    <row r="146" spans="1:3" ht="16.5">
      <c r="A146" s="773"/>
      <c r="B146" s="313"/>
      <c r="C146" s="770"/>
    </row>
    <row r="147" spans="1:3" ht="16.5">
      <c r="A147" s="773"/>
      <c r="B147" s="313"/>
      <c r="C147" s="770"/>
    </row>
    <row r="148" spans="1:3" ht="16.5">
      <c r="A148" s="773"/>
      <c r="B148" s="766"/>
      <c r="C148" s="770"/>
    </row>
    <row r="149" spans="1:3" ht="16.5">
      <c r="A149" s="773"/>
      <c r="B149" s="313"/>
      <c r="C149" s="770"/>
    </row>
    <row r="150" spans="1:3" ht="16.5">
      <c r="A150" s="773"/>
      <c r="B150" s="313"/>
      <c r="C150" s="770"/>
    </row>
    <row r="151" spans="1:3" ht="16.5">
      <c r="A151" s="773"/>
      <c r="B151" s="313"/>
      <c r="C151" s="770"/>
    </row>
    <row r="152" spans="1:3" ht="16.5">
      <c r="A152" s="779"/>
      <c r="B152" s="301"/>
      <c r="C152" s="770"/>
    </row>
    <row r="153" spans="1:3" ht="16.5">
      <c r="A153" s="779"/>
      <c r="B153" s="301"/>
      <c r="C153" s="771"/>
    </row>
    <row r="154" spans="1:3" ht="16.5">
      <c r="A154" s="779"/>
      <c r="B154" s="301"/>
      <c r="C154" s="771"/>
    </row>
    <row r="155" spans="1:3" ht="16.5">
      <c r="A155" s="773"/>
      <c r="B155" s="313"/>
      <c r="C155" s="771"/>
    </row>
    <row r="156" spans="1:3" ht="16.5">
      <c r="A156" s="773"/>
      <c r="B156" s="313"/>
      <c r="C156" s="771"/>
    </row>
    <row r="157" spans="1:3" ht="16.5">
      <c r="A157" s="773"/>
      <c r="B157" s="313"/>
      <c r="C157" s="771"/>
    </row>
    <row r="158" spans="1:3" ht="16.5">
      <c r="A158" s="773"/>
      <c r="B158" s="313"/>
      <c r="C158" s="771"/>
    </row>
    <row r="159" spans="1:3" ht="16.5">
      <c r="A159" s="773"/>
      <c r="B159" s="313"/>
      <c r="C159" s="771"/>
    </row>
    <row r="160" spans="1:3" ht="16.5">
      <c r="A160" s="773"/>
      <c r="B160" s="313"/>
      <c r="C160" s="771"/>
    </row>
    <row r="161" spans="1:3" ht="16.5">
      <c r="A161" s="773"/>
      <c r="B161" s="313"/>
      <c r="C161" s="771"/>
    </row>
    <row r="162" spans="1:3" ht="16.5">
      <c r="A162" s="773"/>
      <c r="B162" s="313"/>
      <c r="C162" s="771"/>
    </row>
    <row r="163" spans="1:3" ht="16.5">
      <c r="A163" s="779"/>
      <c r="B163" s="301"/>
      <c r="C163" s="771"/>
    </row>
    <row r="164" spans="1:3" ht="16.5">
      <c r="A164" s="779"/>
      <c r="B164" s="301"/>
      <c r="C164" s="771"/>
    </row>
    <row r="165" spans="1:3" ht="16.5">
      <c r="A165" s="779"/>
      <c r="B165" s="301"/>
      <c r="C165" s="771"/>
    </row>
    <row r="166" spans="1:3" ht="16.5">
      <c r="A166" s="779"/>
      <c r="B166" s="301"/>
      <c r="C166" s="771"/>
    </row>
    <row r="167" spans="1:3" ht="16.5">
      <c r="A167" s="779"/>
      <c r="B167" s="301"/>
      <c r="C167" s="771"/>
    </row>
    <row r="168" spans="1:3" ht="16.5">
      <c r="A168" s="779"/>
      <c r="B168" s="301"/>
      <c r="C168" s="771"/>
    </row>
    <row r="169" spans="1:3" ht="16.5">
      <c r="A169" s="779"/>
      <c r="B169" s="301"/>
      <c r="C169" s="771"/>
    </row>
    <row r="170" spans="1:3" ht="18">
      <c r="A170" s="774"/>
      <c r="B170" s="292"/>
      <c r="C170" s="771"/>
    </row>
    <row r="171" spans="1:3" ht="18">
      <c r="A171" s="774"/>
      <c r="B171" s="292"/>
      <c r="C171" s="771"/>
    </row>
    <row r="172" spans="1:3" ht="18">
      <c r="A172" s="774"/>
      <c r="B172" s="292"/>
      <c r="C172" s="771"/>
    </row>
    <row r="173" spans="1:3" ht="16.5">
      <c r="A173" s="779"/>
      <c r="B173" s="301"/>
      <c r="C173" s="771"/>
    </row>
    <row r="174" spans="1:3" ht="12.75">
      <c r="A174" s="17"/>
      <c r="B174" s="458"/>
      <c r="C174" s="771"/>
    </row>
    <row r="175" spans="1:3" ht="12.75">
      <c r="A175" s="17"/>
      <c r="B175" s="458"/>
      <c r="C175" s="17"/>
    </row>
    <row r="176" ht="12.75">
      <c r="B176" s="425"/>
    </row>
    <row r="177" ht="12.75">
      <c r="B177" s="425"/>
    </row>
    <row r="178" ht="12.75">
      <c r="B178" s="42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1"/>
  <sheetViews>
    <sheetView view="pageBreakPreview" zoomScale="85" zoomScaleNormal="85" zoomScaleSheetLayoutView="85" zoomScalePageLayoutView="0" workbookViewId="0" topLeftCell="A1">
      <selection activeCell="O36" sqref="O36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710937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752" customFormat="1" ht="11.25" customHeight="1">
      <c r="A1" s="15" t="s">
        <v>216</v>
      </c>
    </row>
    <row r="2" spans="1:18" s="752" customFormat="1" ht="11.25" customHeight="1">
      <c r="A2" s="2" t="s">
        <v>217</v>
      </c>
      <c r="K2" s="753"/>
      <c r="Q2" s="754" t="str">
        <f>NDPL!$Q$1</f>
        <v>DECEMBER-2021</v>
      </c>
      <c r="R2" s="754"/>
    </row>
    <row r="3" s="752" customFormat="1" ht="11.25" customHeight="1">
      <c r="A3" s="87" t="s">
        <v>77</v>
      </c>
    </row>
    <row r="4" spans="1:16" s="752" customFormat="1" ht="11.25" customHeight="1" thickBot="1">
      <c r="A4" s="87" t="s">
        <v>225</v>
      </c>
      <c r="G4" s="124"/>
      <c r="H4" s="124"/>
      <c r="I4" s="753" t="s">
        <v>7</v>
      </c>
      <c r="J4" s="124"/>
      <c r="K4" s="124"/>
      <c r="L4" s="124"/>
      <c r="M4" s="124"/>
      <c r="N4" s="753" t="s">
        <v>373</v>
      </c>
      <c r="O4" s="124"/>
      <c r="P4" s="124"/>
    </row>
    <row r="5" spans="1:17" ht="55.5" customHeight="1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31/12/2021</v>
      </c>
      <c r="H5" s="31" t="str">
        <f>NDPL!H5</f>
        <v>INTIAL READING 01/12/2021</v>
      </c>
      <c r="I5" s="31" t="s">
        <v>4</v>
      </c>
      <c r="J5" s="31" t="s">
        <v>5</v>
      </c>
      <c r="K5" s="31" t="s">
        <v>6</v>
      </c>
      <c r="L5" s="33" t="str">
        <f>NDPL!G5</f>
        <v>FINAL READING 31/12/2021</v>
      </c>
      <c r="M5" s="31" t="str">
        <f>NDPL!H5</f>
        <v>INTIAL READING 01/12/2021</v>
      </c>
      <c r="N5" s="31" t="s">
        <v>4</v>
      </c>
      <c r="O5" s="31" t="s">
        <v>5</v>
      </c>
      <c r="P5" s="31" t="s">
        <v>6</v>
      </c>
      <c r="Q5" s="170" t="s">
        <v>286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36"/>
      <c r="B7" s="337" t="s">
        <v>133</v>
      </c>
      <c r="C7" s="327"/>
      <c r="D7" s="34"/>
      <c r="E7" s="34"/>
      <c r="F7" s="35"/>
      <c r="G7" s="27"/>
      <c r="H7" s="23"/>
      <c r="I7" s="23"/>
      <c r="J7" s="23"/>
      <c r="K7" s="23"/>
      <c r="L7" s="22"/>
      <c r="M7" s="23"/>
      <c r="N7" s="23"/>
      <c r="O7" s="23"/>
      <c r="P7" s="23"/>
      <c r="Q7" s="142"/>
    </row>
    <row r="8" spans="1:17" s="425" customFormat="1" ht="15.75" customHeight="1">
      <c r="A8" s="338">
        <v>1</v>
      </c>
      <c r="B8" s="339" t="s">
        <v>78</v>
      </c>
      <c r="C8" s="342">
        <v>4865110</v>
      </c>
      <c r="D8" s="38" t="s">
        <v>12</v>
      </c>
      <c r="E8" s="39" t="s">
        <v>323</v>
      </c>
      <c r="F8" s="348">
        <v>267</v>
      </c>
      <c r="G8" s="318">
        <v>36753</v>
      </c>
      <c r="H8" s="319">
        <v>36820</v>
      </c>
      <c r="I8" s="264">
        <f aca="true" t="shared" si="0" ref="I8:I13">G8-H8</f>
        <v>-67</v>
      </c>
      <c r="J8" s="264">
        <f aca="true" t="shared" si="1" ref="J8:J14">$F8*I8</f>
        <v>-17889</v>
      </c>
      <c r="K8" s="264">
        <f aca="true" t="shared" si="2" ref="K8:K14">J8/1000000</f>
        <v>-0.017889</v>
      </c>
      <c r="L8" s="318">
        <v>994190</v>
      </c>
      <c r="M8" s="319">
        <v>994582</v>
      </c>
      <c r="N8" s="264">
        <f aca="true" t="shared" si="3" ref="N8:N13">L8-M8</f>
        <v>-392</v>
      </c>
      <c r="O8" s="264">
        <f aca="true" t="shared" si="4" ref="O8:O14">$F8*N8</f>
        <v>-104664</v>
      </c>
      <c r="P8" s="264">
        <f aca="true" t="shared" si="5" ref="P8:P14">O8/1000000</f>
        <v>-0.104664</v>
      </c>
      <c r="Q8" s="439"/>
    </row>
    <row r="9" spans="1:17" s="425" customFormat="1" ht="15.75" customHeight="1">
      <c r="A9" s="338">
        <v>2</v>
      </c>
      <c r="B9" s="339" t="s">
        <v>79</v>
      </c>
      <c r="C9" s="342">
        <v>4865080</v>
      </c>
      <c r="D9" s="38" t="s">
        <v>12</v>
      </c>
      <c r="E9" s="39" t="s">
        <v>323</v>
      </c>
      <c r="F9" s="348">
        <v>300</v>
      </c>
      <c r="G9" s="318">
        <v>11514</v>
      </c>
      <c r="H9" s="319">
        <v>11530</v>
      </c>
      <c r="I9" s="264">
        <f t="shared" si="0"/>
        <v>-16</v>
      </c>
      <c r="J9" s="264">
        <f t="shared" si="1"/>
        <v>-4800</v>
      </c>
      <c r="K9" s="264">
        <f t="shared" si="2"/>
        <v>-0.0048</v>
      </c>
      <c r="L9" s="318">
        <v>1988</v>
      </c>
      <c r="M9" s="319">
        <v>2438</v>
      </c>
      <c r="N9" s="264">
        <f t="shared" si="3"/>
        <v>-450</v>
      </c>
      <c r="O9" s="264">
        <f t="shared" si="4"/>
        <v>-135000</v>
      </c>
      <c r="P9" s="264">
        <f t="shared" si="5"/>
        <v>-0.135</v>
      </c>
      <c r="Q9" s="439"/>
    </row>
    <row r="10" spans="1:17" s="425" customFormat="1" ht="15.75" customHeight="1">
      <c r="A10" s="338">
        <v>3</v>
      </c>
      <c r="B10" s="339" t="s">
        <v>80</v>
      </c>
      <c r="C10" s="342">
        <v>4865108</v>
      </c>
      <c r="D10" s="38" t="s">
        <v>12</v>
      </c>
      <c r="E10" s="39" t="s">
        <v>323</v>
      </c>
      <c r="F10" s="348">
        <v>75</v>
      </c>
      <c r="G10" s="318">
        <v>24897</v>
      </c>
      <c r="H10" s="319">
        <v>24898</v>
      </c>
      <c r="I10" s="264">
        <f t="shared" si="0"/>
        <v>-1</v>
      </c>
      <c r="J10" s="264">
        <f t="shared" si="1"/>
        <v>-75</v>
      </c>
      <c r="K10" s="264">
        <f t="shared" si="2"/>
        <v>-7.5E-05</v>
      </c>
      <c r="L10" s="318">
        <v>33961</v>
      </c>
      <c r="M10" s="319">
        <v>33395</v>
      </c>
      <c r="N10" s="264">
        <f t="shared" si="3"/>
        <v>566</v>
      </c>
      <c r="O10" s="264">
        <f t="shared" si="4"/>
        <v>42450</v>
      </c>
      <c r="P10" s="264">
        <f t="shared" si="5"/>
        <v>0.04245</v>
      </c>
      <c r="Q10" s="429"/>
    </row>
    <row r="11" spans="1:17" s="425" customFormat="1" ht="15.75" customHeight="1">
      <c r="A11" s="338">
        <v>4</v>
      </c>
      <c r="B11" s="339" t="s">
        <v>81</v>
      </c>
      <c r="C11" s="342">
        <v>4864834</v>
      </c>
      <c r="D11" s="38" t="s">
        <v>12</v>
      </c>
      <c r="E11" s="39" t="s">
        <v>323</v>
      </c>
      <c r="F11" s="750">
        <v>1000</v>
      </c>
      <c r="G11" s="318">
        <v>999923</v>
      </c>
      <c r="H11" s="319">
        <v>999960</v>
      </c>
      <c r="I11" s="264">
        <f>G11-H11</f>
        <v>-37</v>
      </c>
      <c r="J11" s="264">
        <f t="shared" si="1"/>
        <v>-37000</v>
      </c>
      <c r="K11" s="264">
        <f t="shared" si="2"/>
        <v>-0.037</v>
      </c>
      <c r="L11" s="318">
        <v>999807</v>
      </c>
      <c r="M11" s="319">
        <v>999973</v>
      </c>
      <c r="N11" s="264">
        <f>L11-M11</f>
        <v>-166</v>
      </c>
      <c r="O11" s="264">
        <f t="shared" si="4"/>
        <v>-166000</v>
      </c>
      <c r="P11" s="264">
        <f t="shared" si="5"/>
        <v>-0.166</v>
      </c>
      <c r="Q11" s="429"/>
    </row>
    <row r="12" spans="1:17" s="425" customFormat="1" ht="15">
      <c r="A12" s="338">
        <v>5</v>
      </c>
      <c r="B12" s="339" t="s">
        <v>82</v>
      </c>
      <c r="C12" s="342">
        <v>4865126</v>
      </c>
      <c r="D12" s="38" t="s">
        <v>12</v>
      </c>
      <c r="E12" s="39" t="s">
        <v>323</v>
      </c>
      <c r="F12" s="750">
        <v>1600</v>
      </c>
      <c r="G12" s="318">
        <v>99</v>
      </c>
      <c r="H12" s="319">
        <v>99</v>
      </c>
      <c r="I12" s="264">
        <f>G12-H12</f>
        <v>0</v>
      </c>
      <c r="J12" s="264">
        <f t="shared" si="1"/>
        <v>0</v>
      </c>
      <c r="K12" s="264">
        <f t="shared" si="2"/>
        <v>0</v>
      </c>
      <c r="L12" s="318">
        <v>53</v>
      </c>
      <c r="M12" s="319">
        <v>53</v>
      </c>
      <c r="N12" s="264">
        <f>L12-M12</f>
        <v>0</v>
      </c>
      <c r="O12" s="264">
        <f t="shared" si="4"/>
        <v>0</v>
      </c>
      <c r="P12" s="264">
        <f t="shared" si="5"/>
        <v>0</v>
      </c>
      <c r="Q12" s="811"/>
    </row>
    <row r="13" spans="1:17" s="425" customFormat="1" ht="15.75" customHeight="1">
      <c r="A13" s="338">
        <v>6</v>
      </c>
      <c r="B13" s="339" t="s">
        <v>83</v>
      </c>
      <c r="C13" s="342">
        <v>4865104</v>
      </c>
      <c r="D13" s="38" t="s">
        <v>12</v>
      </c>
      <c r="E13" s="39" t="s">
        <v>323</v>
      </c>
      <c r="F13" s="750">
        <v>1333.33</v>
      </c>
      <c r="G13" s="318">
        <v>18513</v>
      </c>
      <c r="H13" s="319">
        <v>18522</v>
      </c>
      <c r="I13" s="264">
        <f t="shared" si="0"/>
        <v>-9</v>
      </c>
      <c r="J13" s="264">
        <f t="shared" si="1"/>
        <v>-11999.97</v>
      </c>
      <c r="K13" s="264">
        <f t="shared" si="2"/>
        <v>-0.011999969999999999</v>
      </c>
      <c r="L13" s="318">
        <v>5015</v>
      </c>
      <c r="M13" s="319">
        <v>4966</v>
      </c>
      <c r="N13" s="264">
        <f t="shared" si="3"/>
        <v>49</v>
      </c>
      <c r="O13" s="264">
        <f t="shared" si="4"/>
        <v>65333.17</v>
      </c>
      <c r="P13" s="264">
        <f t="shared" si="5"/>
        <v>0.06533317</v>
      </c>
      <c r="Q13" s="429"/>
    </row>
    <row r="14" spans="1:17" s="425" customFormat="1" ht="15.75" customHeight="1">
      <c r="A14" s="338">
        <v>7</v>
      </c>
      <c r="B14" s="339" t="s">
        <v>84</v>
      </c>
      <c r="C14" s="342">
        <v>4865100</v>
      </c>
      <c r="D14" s="38" t="s">
        <v>12</v>
      </c>
      <c r="E14" s="39" t="s">
        <v>323</v>
      </c>
      <c r="F14" s="750">
        <v>1333.33</v>
      </c>
      <c r="G14" s="318">
        <v>980301</v>
      </c>
      <c r="H14" s="319">
        <v>980316</v>
      </c>
      <c r="I14" s="264">
        <f>G14-H14</f>
        <v>-15</v>
      </c>
      <c r="J14" s="264">
        <f t="shared" si="1"/>
        <v>-19999.949999999997</v>
      </c>
      <c r="K14" s="264">
        <f t="shared" si="2"/>
        <v>-0.019999949999999996</v>
      </c>
      <c r="L14" s="318">
        <v>998628</v>
      </c>
      <c r="M14" s="319">
        <v>998709</v>
      </c>
      <c r="N14" s="264">
        <f>L14-M14</f>
        <v>-81</v>
      </c>
      <c r="O14" s="264">
        <f t="shared" si="4"/>
        <v>-107999.73</v>
      </c>
      <c r="P14" s="264">
        <f t="shared" si="5"/>
        <v>-0.10799973</v>
      </c>
      <c r="Q14" s="429"/>
    </row>
    <row r="15" spans="1:17" s="425" customFormat="1" ht="15.75" customHeight="1">
      <c r="A15" s="338"/>
      <c r="B15" s="341" t="s">
        <v>11</v>
      </c>
      <c r="C15" s="342"/>
      <c r="D15" s="38"/>
      <c r="E15" s="38"/>
      <c r="F15" s="348"/>
      <c r="G15" s="318"/>
      <c r="H15" s="319"/>
      <c r="I15" s="264"/>
      <c r="J15" s="264"/>
      <c r="K15" s="264"/>
      <c r="L15" s="318"/>
      <c r="M15" s="319"/>
      <c r="N15" s="264"/>
      <c r="O15" s="264"/>
      <c r="P15" s="264"/>
      <c r="Q15" s="429"/>
    </row>
    <row r="16" spans="1:17" s="425" customFormat="1" ht="15" customHeight="1">
      <c r="A16" s="338">
        <v>8</v>
      </c>
      <c r="B16" s="339" t="s">
        <v>344</v>
      </c>
      <c r="C16" s="342">
        <v>4864884</v>
      </c>
      <c r="D16" s="38" t="s">
        <v>12</v>
      </c>
      <c r="E16" s="39" t="s">
        <v>323</v>
      </c>
      <c r="F16" s="348">
        <v>1000</v>
      </c>
      <c r="G16" s="318">
        <v>975535</v>
      </c>
      <c r="H16" s="319">
        <v>975556</v>
      </c>
      <c r="I16" s="264">
        <f aca="true" t="shared" si="6" ref="I16:I26">G16-H16</f>
        <v>-21</v>
      </c>
      <c r="J16" s="264">
        <f aca="true" t="shared" si="7" ref="J16:J26">$F16*I16</f>
        <v>-21000</v>
      </c>
      <c r="K16" s="264">
        <f aca="true" t="shared" si="8" ref="K16:K26">J16/1000000</f>
        <v>-0.021</v>
      </c>
      <c r="L16" s="318">
        <v>2270</v>
      </c>
      <c r="M16" s="319">
        <v>2279</v>
      </c>
      <c r="N16" s="264">
        <f aca="true" t="shared" si="9" ref="N16:N26">L16-M16</f>
        <v>-9</v>
      </c>
      <c r="O16" s="264">
        <f aca="true" t="shared" si="10" ref="O16:O26">$F16*N16</f>
        <v>-9000</v>
      </c>
      <c r="P16" s="264">
        <f aca="true" t="shared" si="11" ref="P16:P26">O16/1000000</f>
        <v>-0.009</v>
      </c>
      <c r="Q16" s="453"/>
    </row>
    <row r="17" spans="1:17" s="425" customFormat="1" ht="15" customHeight="1">
      <c r="A17" s="338">
        <v>9</v>
      </c>
      <c r="B17" s="339" t="s">
        <v>85</v>
      </c>
      <c r="C17" s="342">
        <v>4864897</v>
      </c>
      <c r="D17" s="38" t="s">
        <v>12</v>
      </c>
      <c r="E17" s="39" t="s">
        <v>323</v>
      </c>
      <c r="F17" s="348">
        <v>500</v>
      </c>
      <c r="G17" s="318">
        <v>984024</v>
      </c>
      <c r="H17" s="319">
        <v>984034</v>
      </c>
      <c r="I17" s="264">
        <f t="shared" si="6"/>
        <v>-10</v>
      </c>
      <c r="J17" s="264">
        <f>$F17*I17</f>
        <v>-5000</v>
      </c>
      <c r="K17" s="264">
        <f>J17/1000000</f>
        <v>-0.005</v>
      </c>
      <c r="L17" s="318">
        <v>48</v>
      </c>
      <c r="M17" s="319">
        <v>205</v>
      </c>
      <c r="N17" s="264">
        <f t="shared" si="9"/>
        <v>-157</v>
      </c>
      <c r="O17" s="264">
        <f>$F17*N17</f>
        <v>-78500</v>
      </c>
      <c r="P17" s="264">
        <f>O17/1000000</f>
        <v>-0.0785</v>
      </c>
      <c r="Q17" s="429"/>
    </row>
    <row r="18" spans="1:17" s="425" customFormat="1" ht="15" customHeight="1">
      <c r="A18" s="338">
        <v>10</v>
      </c>
      <c r="B18" s="339" t="s">
        <v>116</v>
      </c>
      <c r="C18" s="342">
        <v>4864849</v>
      </c>
      <c r="D18" s="38" t="s">
        <v>12</v>
      </c>
      <c r="E18" s="39" t="s">
        <v>323</v>
      </c>
      <c r="F18" s="348">
        <v>1000</v>
      </c>
      <c r="G18" s="318">
        <v>997635</v>
      </c>
      <c r="H18" s="319">
        <v>997654</v>
      </c>
      <c r="I18" s="264">
        <f t="shared" si="6"/>
        <v>-19</v>
      </c>
      <c r="J18" s="264">
        <f>$F18*I18</f>
        <v>-19000</v>
      </c>
      <c r="K18" s="264">
        <f>J18/1000000</f>
        <v>-0.019</v>
      </c>
      <c r="L18" s="318">
        <v>999980</v>
      </c>
      <c r="M18" s="319">
        <v>999994</v>
      </c>
      <c r="N18" s="264">
        <f t="shared" si="9"/>
        <v>-14</v>
      </c>
      <c r="O18" s="264">
        <f>$F18*N18</f>
        <v>-14000</v>
      </c>
      <c r="P18" s="264">
        <f>O18/1000000</f>
        <v>-0.014</v>
      </c>
      <c r="Q18" s="429"/>
    </row>
    <row r="19" spans="1:17" s="425" customFormat="1" ht="15" customHeight="1">
      <c r="A19" s="338">
        <v>11</v>
      </c>
      <c r="B19" s="339" t="s">
        <v>86</v>
      </c>
      <c r="C19" s="342">
        <v>4864833</v>
      </c>
      <c r="D19" s="38" t="s">
        <v>12</v>
      </c>
      <c r="E19" s="39" t="s">
        <v>323</v>
      </c>
      <c r="F19" s="348">
        <v>1000</v>
      </c>
      <c r="G19" s="318">
        <v>983171</v>
      </c>
      <c r="H19" s="319">
        <v>983185</v>
      </c>
      <c r="I19" s="264">
        <f t="shared" si="6"/>
        <v>-14</v>
      </c>
      <c r="J19" s="264">
        <f t="shared" si="7"/>
        <v>-14000</v>
      </c>
      <c r="K19" s="264">
        <f t="shared" si="8"/>
        <v>-0.014</v>
      </c>
      <c r="L19" s="318">
        <v>1334</v>
      </c>
      <c r="M19" s="319">
        <v>1349</v>
      </c>
      <c r="N19" s="264">
        <f t="shared" si="9"/>
        <v>-15</v>
      </c>
      <c r="O19" s="264">
        <f t="shared" si="10"/>
        <v>-15000</v>
      </c>
      <c r="P19" s="264">
        <f t="shared" si="11"/>
        <v>-0.015</v>
      </c>
      <c r="Q19" s="429"/>
    </row>
    <row r="20" spans="1:17" s="425" customFormat="1" ht="15" customHeight="1">
      <c r="A20" s="338">
        <v>12</v>
      </c>
      <c r="B20" s="339" t="s">
        <v>87</v>
      </c>
      <c r="C20" s="342">
        <v>4865140</v>
      </c>
      <c r="D20" s="38" t="s">
        <v>12</v>
      </c>
      <c r="E20" s="39" t="s">
        <v>323</v>
      </c>
      <c r="F20" s="348">
        <v>1000</v>
      </c>
      <c r="G20" s="318">
        <v>999991</v>
      </c>
      <c r="H20" s="319">
        <v>1000003</v>
      </c>
      <c r="I20" s="264">
        <f t="shared" si="6"/>
        <v>-12</v>
      </c>
      <c r="J20" s="264">
        <f>$F20*I20</f>
        <v>-12000</v>
      </c>
      <c r="K20" s="264">
        <f>J20/1000000</f>
        <v>-0.012</v>
      </c>
      <c r="L20" s="318">
        <v>73</v>
      </c>
      <c r="M20" s="319">
        <v>140</v>
      </c>
      <c r="N20" s="264">
        <f t="shared" si="9"/>
        <v>-67</v>
      </c>
      <c r="O20" s="264">
        <f>$F20*N20</f>
        <v>-67000</v>
      </c>
      <c r="P20" s="264">
        <f>O20/1000000</f>
        <v>-0.067</v>
      </c>
      <c r="Q20" s="429"/>
    </row>
    <row r="21" spans="1:17" s="425" customFormat="1" ht="15" customHeight="1">
      <c r="A21" s="338">
        <v>13</v>
      </c>
      <c r="B21" s="306" t="s">
        <v>88</v>
      </c>
      <c r="C21" s="342">
        <v>4864889</v>
      </c>
      <c r="D21" s="42" t="s">
        <v>12</v>
      </c>
      <c r="E21" s="39" t="s">
        <v>323</v>
      </c>
      <c r="F21" s="348">
        <v>1000</v>
      </c>
      <c r="G21" s="318">
        <v>993732</v>
      </c>
      <c r="H21" s="319">
        <v>993744</v>
      </c>
      <c r="I21" s="264">
        <f t="shared" si="6"/>
        <v>-12</v>
      </c>
      <c r="J21" s="264">
        <f t="shared" si="7"/>
        <v>-12000</v>
      </c>
      <c r="K21" s="264">
        <f t="shared" si="8"/>
        <v>-0.012</v>
      </c>
      <c r="L21" s="318">
        <v>998359</v>
      </c>
      <c r="M21" s="319">
        <v>998423</v>
      </c>
      <c r="N21" s="264">
        <f t="shared" si="9"/>
        <v>-64</v>
      </c>
      <c r="O21" s="264">
        <f t="shared" si="10"/>
        <v>-64000</v>
      </c>
      <c r="P21" s="264">
        <f t="shared" si="11"/>
        <v>-0.064</v>
      </c>
      <c r="Q21" s="429"/>
    </row>
    <row r="22" spans="1:17" s="425" customFormat="1" ht="15" customHeight="1">
      <c r="A22" s="338">
        <v>14</v>
      </c>
      <c r="B22" s="339" t="s">
        <v>89</v>
      </c>
      <c r="C22" s="342">
        <v>4864859</v>
      </c>
      <c r="D22" s="38" t="s">
        <v>12</v>
      </c>
      <c r="E22" s="39" t="s">
        <v>323</v>
      </c>
      <c r="F22" s="348">
        <v>1000</v>
      </c>
      <c r="G22" s="318">
        <v>992620</v>
      </c>
      <c r="H22" s="319">
        <v>992629</v>
      </c>
      <c r="I22" s="264">
        <f t="shared" si="6"/>
        <v>-9</v>
      </c>
      <c r="J22" s="264">
        <f>$F22*I22</f>
        <v>-9000</v>
      </c>
      <c r="K22" s="264">
        <f>J22/1000000</f>
        <v>-0.009</v>
      </c>
      <c r="L22" s="318">
        <v>297</v>
      </c>
      <c r="M22" s="319">
        <v>321</v>
      </c>
      <c r="N22" s="264">
        <f t="shared" si="9"/>
        <v>-24</v>
      </c>
      <c r="O22" s="264">
        <f>$F22*N22</f>
        <v>-24000</v>
      </c>
      <c r="P22" s="264">
        <f>O22/1000000</f>
        <v>-0.024</v>
      </c>
      <c r="Q22" s="429"/>
    </row>
    <row r="23" spans="1:17" s="425" customFormat="1" ht="15" customHeight="1">
      <c r="A23" s="338">
        <v>15</v>
      </c>
      <c r="B23" s="339" t="s">
        <v>90</v>
      </c>
      <c r="C23" s="342">
        <v>4864895</v>
      </c>
      <c r="D23" s="38" t="s">
        <v>12</v>
      </c>
      <c r="E23" s="39" t="s">
        <v>323</v>
      </c>
      <c r="F23" s="348">
        <v>800</v>
      </c>
      <c r="G23" s="318">
        <v>994385</v>
      </c>
      <c r="H23" s="319">
        <v>994370</v>
      </c>
      <c r="I23" s="264">
        <f t="shared" si="6"/>
        <v>15</v>
      </c>
      <c r="J23" s="264">
        <f t="shared" si="7"/>
        <v>12000</v>
      </c>
      <c r="K23" s="264">
        <f t="shared" si="8"/>
        <v>0.012</v>
      </c>
      <c r="L23" s="318">
        <v>5269</v>
      </c>
      <c r="M23" s="319">
        <v>5276</v>
      </c>
      <c r="N23" s="264">
        <f t="shared" si="9"/>
        <v>-7</v>
      </c>
      <c r="O23" s="264">
        <f t="shared" si="10"/>
        <v>-5600</v>
      </c>
      <c r="P23" s="264">
        <f t="shared" si="11"/>
        <v>-0.0056</v>
      </c>
      <c r="Q23" s="429"/>
    </row>
    <row r="24" spans="1:17" s="425" customFormat="1" ht="15" customHeight="1">
      <c r="A24" s="338">
        <v>16</v>
      </c>
      <c r="B24" s="339" t="s">
        <v>91</v>
      </c>
      <c r="C24" s="342">
        <v>4864826</v>
      </c>
      <c r="D24" s="38" t="s">
        <v>12</v>
      </c>
      <c r="E24" s="39" t="s">
        <v>323</v>
      </c>
      <c r="F24" s="348">
        <v>133.33</v>
      </c>
      <c r="G24" s="318">
        <v>12362</v>
      </c>
      <c r="H24" s="319">
        <v>12242</v>
      </c>
      <c r="I24" s="264">
        <f t="shared" si="6"/>
        <v>120</v>
      </c>
      <c r="J24" s="264">
        <f>$F24*I24</f>
        <v>15999.600000000002</v>
      </c>
      <c r="K24" s="264">
        <f>J24/1000000</f>
        <v>0.015999600000000003</v>
      </c>
      <c r="L24" s="318">
        <v>3684</v>
      </c>
      <c r="M24" s="319">
        <v>3693</v>
      </c>
      <c r="N24" s="264">
        <f t="shared" si="9"/>
        <v>-9</v>
      </c>
      <c r="O24" s="264">
        <f>$F24*N24</f>
        <v>-1199.97</v>
      </c>
      <c r="P24" s="264">
        <f>O24/1000000</f>
        <v>-0.00119997</v>
      </c>
      <c r="Q24" s="429"/>
    </row>
    <row r="25" spans="1:17" s="425" customFormat="1" ht="15" customHeight="1">
      <c r="A25" s="338">
        <v>17</v>
      </c>
      <c r="B25" s="339" t="s">
        <v>114</v>
      </c>
      <c r="C25" s="342">
        <v>4865143</v>
      </c>
      <c r="D25" s="38" t="s">
        <v>12</v>
      </c>
      <c r="E25" s="39" t="s">
        <v>323</v>
      </c>
      <c r="F25" s="348">
        <v>1000</v>
      </c>
      <c r="G25" s="318">
        <v>0</v>
      </c>
      <c r="H25" s="319">
        <v>0</v>
      </c>
      <c r="I25" s="264">
        <f t="shared" si="6"/>
        <v>0</v>
      </c>
      <c r="J25" s="264">
        <f>$F25*I25</f>
        <v>0</v>
      </c>
      <c r="K25" s="264">
        <f>J25/1000000</f>
        <v>0</v>
      </c>
      <c r="L25" s="318">
        <v>0</v>
      </c>
      <c r="M25" s="319">
        <v>0</v>
      </c>
      <c r="N25" s="264">
        <f t="shared" si="9"/>
        <v>0</v>
      </c>
      <c r="O25" s="264">
        <f>$F25*N25</f>
        <v>0</v>
      </c>
      <c r="P25" s="264">
        <f>O25/1000000</f>
        <v>0</v>
      </c>
      <c r="Q25" s="429"/>
    </row>
    <row r="26" spans="1:17" s="425" customFormat="1" ht="15" customHeight="1">
      <c r="A26" s="338">
        <v>18</v>
      </c>
      <c r="B26" s="339" t="s">
        <v>115</v>
      </c>
      <c r="C26" s="342">
        <v>4864883</v>
      </c>
      <c r="D26" s="38" t="s">
        <v>12</v>
      </c>
      <c r="E26" s="39" t="s">
        <v>323</v>
      </c>
      <c r="F26" s="348">
        <v>1000</v>
      </c>
      <c r="G26" s="318">
        <v>626</v>
      </c>
      <c r="H26" s="319">
        <v>694</v>
      </c>
      <c r="I26" s="264">
        <f t="shared" si="6"/>
        <v>-68</v>
      </c>
      <c r="J26" s="264">
        <f t="shared" si="7"/>
        <v>-68000</v>
      </c>
      <c r="K26" s="264">
        <f t="shared" si="8"/>
        <v>-0.068</v>
      </c>
      <c r="L26" s="318">
        <v>17465</v>
      </c>
      <c r="M26" s="319">
        <v>17467</v>
      </c>
      <c r="N26" s="264">
        <f t="shared" si="9"/>
        <v>-2</v>
      </c>
      <c r="O26" s="264">
        <f t="shared" si="10"/>
        <v>-2000</v>
      </c>
      <c r="P26" s="264">
        <f t="shared" si="11"/>
        <v>-0.002</v>
      </c>
      <c r="Q26" s="429"/>
    </row>
    <row r="27" spans="1:17" s="425" customFormat="1" ht="15" customHeight="1">
      <c r="A27" s="338"/>
      <c r="B27" s="341" t="s">
        <v>92</v>
      </c>
      <c r="C27" s="342"/>
      <c r="D27" s="38"/>
      <c r="E27" s="38"/>
      <c r="F27" s="348"/>
      <c r="G27" s="318"/>
      <c r="H27" s="319"/>
      <c r="I27" s="459"/>
      <c r="J27" s="459"/>
      <c r="K27" s="121"/>
      <c r="L27" s="318"/>
      <c r="M27" s="319"/>
      <c r="N27" s="459"/>
      <c r="O27" s="459"/>
      <c r="P27" s="121"/>
      <c r="Q27" s="429"/>
    </row>
    <row r="28" spans="1:17" s="425" customFormat="1" ht="15" customHeight="1">
      <c r="A28" s="338">
        <v>19</v>
      </c>
      <c r="B28" s="339" t="s">
        <v>93</v>
      </c>
      <c r="C28" s="342">
        <v>4864954</v>
      </c>
      <c r="D28" s="38" t="s">
        <v>12</v>
      </c>
      <c r="E28" s="39" t="s">
        <v>323</v>
      </c>
      <c r="F28" s="348">
        <v>1250</v>
      </c>
      <c r="G28" s="318">
        <v>963449</v>
      </c>
      <c r="H28" s="319">
        <v>965170</v>
      </c>
      <c r="I28" s="264">
        <f>G28-H28</f>
        <v>-1721</v>
      </c>
      <c r="J28" s="264">
        <f>$F28*I28</f>
        <v>-2151250</v>
      </c>
      <c r="K28" s="264">
        <f>J28/1000000</f>
        <v>-2.15125</v>
      </c>
      <c r="L28" s="318">
        <v>947192</v>
      </c>
      <c r="M28" s="319">
        <v>947192</v>
      </c>
      <c r="N28" s="264">
        <f>L28-M28</f>
        <v>0</v>
      </c>
      <c r="O28" s="264">
        <f>$F28*N28</f>
        <v>0</v>
      </c>
      <c r="P28" s="264">
        <f>O28/1000000</f>
        <v>0</v>
      </c>
      <c r="Q28" s="429"/>
    </row>
    <row r="29" spans="1:17" s="425" customFormat="1" ht="15" customHeight="1">
      <c r="A29" s="338">
        <v>20</v>
      </c>
      <c r="B29" s="339" t="s">
        <v>94</v>
      </c>
      <c r="C29" s="342">
        <v>4865030</v>
      </c>
      <c r="D29" s="38" t="s">
        <v>12</v>
      </c>
      <c r="E29" s="39" t="s">
        <v>323</v>
      </c>
      <c r="F29" s="348">
        <v>1000</v>
      </c>
      <c r="G29" s="318">
        <v>963955</v>
      </c>
      <c r="H29" s="319">
        <v>967768</v>
      </c>
      <c r="I29" s="264">
        <f>G29-H29</f>
        <v>-3813</v>
      </c>
      <c r="J29" s="264">
        <f>$F29*I29</f>
        <v>-3813000</v>
      </c>
      <c r="K29" s="264">
        <f>J29/1000000</f>
        <v>-3.813</v>
      </c>
      <c r="L29" s="318">
        <v>933562</v>
      </c>
      <c r="M29" s="319">
        <v>933562</v>
      </c>
      <c r="N29" s="264">
        <f>L29-M29</f>
        <v>0</v>
      </c>
      <c r="O29" s="264">
        <f>$F29*N29</f>
        <v>0</v>
      </c>
      <c r="P29" s="264">
        <f>O29/1000000</f>
        <v>0</v>
      </c>
      <c r="Q29" s="429"/>
    </row>
    <row r="30" spans="1:17" s="425" customFormat="1" ht="15" customHeight="1">
      <c r="A30" s="338">
        <v>21</v>
      </c>
      <c r="B30" s="339" t="s">
        <v>342</v>
      </c>
      <c r="C30" s="342">
        <v>4864989</v>
      </c>
      <c r="D30" s="38" t="s">
        <v>12</v>
      </c>
      <c r="E30" s="39" t="s">
        <v>323</v>
      </c>
      <c r="F30" s="348">
        <v>1000</v>
      </c>
      <c r="G30" s="318">
        <v>995243</v>
      </c>
      <c r="H30" s="319">
        <v>995243</v>
      </c>
      <c r="I30" s="264">
        <f>G30-H30</f>
        <v>0</v>
      </c>
      <c r="J30" s="264">
        <f>$F30*I30</f>
        <v>0</v>
      </c>
      <c r="K30" s="264">
        <f>J30/1000000</f>
        <v>0</v>
      </c>
      <c r="L30" s="318">
        <v>998708</v>
      </c>
      <c r="M30" s="319">
        <v>998708</v>
      </c>
      <c r="N30" s="264">
        <f>L30-M30</f>
        <v>0</v>
      </c>
      <c r="O30" s="264">
        <f>$F30*N30</f>
        <v>0</v>
      </c>
      <c r="P30" s="264">
        <f>O30/1000000</f>
        <v>0</v>
      </c>
      <c r="Q30" s="429"/>
    </row>
    <row r="31" spans="1:17" s="425" customFormat="1" ht="15" customHeight="1">
      <c r="A31" s="338"/>
      <c r="B31" s="341" t="s">
        <v>30</v>
      </c>
      <c r="C31" s="342"/>
      <c r="D31" s="38"/>
      <c r="E31" s="38"/>
      <c r="F31" s="348"/>
      <c r="G31" s="318"/>
      <c r="H31" s="319"/>
      <c r="I31" s="264"/>
      <c r="J31" s="264"/>
      <c r="K31" s="121">
        <f>SUM(K28:K30)</f>
        <v>-5.96425</v>
      </c>
      <c r="L31" s="318"/>
      <c r="M31" s="319"/>
      <c r="N31" s="264"/>
      <c r="O31" s="264"/>
      <c r="P31" s="121">
        <f>SUM(P28:P30)</f>
        <v>0</v>
      </c>
      <c r="Q31" s="429"/>
    </row>
    <row r="32" spans="1:17" s="425" customFormat="1" ht="15" customHeight="1">
      <c r="A32" s="338">
        <v>22</v>
      </c>
      <c r="B32" s="339" t="s">
        <v>95</v>
      </c>
      <c r="C32" s="342">
        <v>5128420</v>
      </c>
      <c r="D32" s="38" t="s">
        <v>12</v>
      </c>
      <c r="E32" s="39" t="s">
        <v>323</v>
      </c>
      <c r="F32" s="342">
        <v>-1000</v>
      </c>
      <c r="G32" s="318">
        <v>999342</v>
      </c>
      <c r="H32" s="319">
        <v>999336</v>
      </c>
      <c r="I32" s="264">
        <f>G32-H32</f>
        <v>6</v>
      </c>
      <c r="J32" s="264">
        <f>$F32*I32</f>
        <v>-6000</v>
      </c>
      <c r="K32" s="264">
        <f>J32/1000000</f>
        <v>-0.006</v>
      </c>
      <c r="L32" s="318">
        <v>999968</v>
      </c>
      <c r="M32" s="319">
        <v>999971</v>
      </c>
      <c r="N32" s="264">
        <f>L32-M32</f>
        <v>-3</v>
      </c>
      <c r="O32" s="264">
        <f>$F32*N32</f>
        <v>3000</v>
      </c>
      <c r="P32" s="264">
        <f>O32/1000000</f>
        <v>0.003</v>
      </c>
      <c r="Q32" s="439" t="s">
        <v>474</v>
      </c>
    </row>
    <row r="33" spans="1:17" s="425" customFormat="1" ht="15" customHeight="1">
      <c r="A33" s="338">
        <v>23</v>
      </c>
      <c r="B33" s="339" t="s">
        <v>96</v>
      </c>
      <c r="C33" s="342">
        <v>5295140</v>
      </c>
      <c r="D33" s="38" t="s">
        <v>12</v>
      </c>
      <c r="E33" s="39" t="s">
        <v>323</v>
      </c>
      <c r="F33" s="342">
        <v>-1000</v>
      </c>
      <c r="G33" s="318">
        <v>980092</v>
      </c>
      <c r="H33" s="319">
        <v>980070</v>
      </c>
      <c r="I33" s="264">
        <f>G33-H33</f>
        <v>22</v>
      </c>
      <c r="J33" s="264">
        <f>$F33*I33</f>
        <v>-22000</v>
      </c>
      <c r="K33" s="264">
        <f>J33/1000000</f>
        <v>-0.022</v>
      </c>
      <c r="L33" s="318">
        <v>997942</v>
      </c>
      <c r="M33" s="319">
        <v>997942</v>
      </c>
      <c r="N33" s="264">
        <f>L33-M33</f>
        <v>0</v>
      </c>
      <c r="O33" s="264">
        <f>$F33*N33</f>
        <v>0</v>
      </c>
      <c r="P33" s="264">
        <f>O33/1000000</f>
        <v>0</v>
      </c>
      <c r="Q33" s="429"/>
    </row>
    <row r="34" spans="1:17" s="425" customFormat="1" ht="15" customHeight="1">
      <c r="A34" s="338">
        <v>24</v>
      </c>
      <c r="B34" s="813" t="s">
        <v>135</v>
      </c>
      <c r="C34" s="814">
        <v>4902585</v>
      </c>
      <c r="D34" s="815" t="s">
        <v>12</v>
      </c>
      <c r="E34" s="39" t="s">
        <v>323</v>
      </c>
      <c r="F34" s="814">
        <v>400</v>
      </c>
      <c r="G34" s="318">
        <v>999998</v>
      </c>
      <c r="H34" s="319">
        <v>999998</v>
      </c>
      <c r="I34" s="264">
        <f>G34-H34</f>
        <v>0</v>
      </c>
      <c r="J34" s="264">
        <f>$F34*I34</f>
        <v>0</v>
      </c>
      <c r="K34" s="264">
        <f>J34/1000000</f>
        <v>0</v>
      </c>
      <c r="L34" s="318">
        <v>999997</v>
      </c>
      <c r="M34" s="319">
        <v>999997</v>
      </c>
      <c r="N34" s="264">
        <f>L34-M34</f>
        <v>0</v>
      </c>
      <c r="O34" s="264">
        <f>$F34*N34</f>
        <v>0</v>
      </c>
      <c r="P34" s="264">
        <f>O34/1000000</f>
        <v>0</v>
      </c>
      <c r="Q34" s="439"/>
    </row>
    <row r="35" spans="1:17" s="425" customFormat="1" ht="15" customHeight="1">
      <c r="A35" s="338"/>
      <c r="B35" s="341" t="s">
        <v>25</v>
      </c>
      <c r="C35" s="342"/>
      <c r="D35" s="38"/>
      <c r="E35" s="38"/>
      <c r="F35" s="348"/>
      <c r="G35" s="318"/>
      <c r="H35" s="319"/>
      <c r="I35" s="264"/>
      <c r="J35" s="264"/>
      <c r="K35" s="264"/>
      <c r="L35" s="318"/>
      <c r="M35" s="319"/>
      <c r="N35" s="264"/>
      <c r="O35" s="264"/>
      <c r="P35" s="264"/>
      <c r="Q35" s="429"/>
    </row>
    <row r="36" spans="1:17" s="425" customFormat="1" ht="15" customHeight="1">
      <c r="A36" s="338">
        <v>25</v>
      </c>
      <c r="B36" s="306" t="s">
        <v>43</v>
      </c>
      <c r="C36" s="342">
        <v>4864854</v>
      </c>
      <c r="D36" s="42" t="s">
        <v>12</v>
      </c>
      <c r="E36" s="39" t="s">
        <v>323</v>
      </c>
      <c r="F36" s="348">
        <v>1000</v>
      </c>
      <c r="G36" s="318">
        <v>999233</v>
      </c>
      <c r="H36" s="319">
        <v>999422</v>
      </c>
      <c r="I36" s="264">
        <f>G36-H36</f>
        <v>-189</v>
      </c>
      <c r="J36" s="264">
        <f>$F36*I36</f>
        <v>-189000</v>
      </c>
      <c r="K36" s="264">
        <f>J36/1000000</f>
        <v>-0.189</v>
      </c>
      <c r="L36" s="318">
        <v>13910</v>
      </c>
      <c r="M36" s="319">
        <v>13910</v>
      </c>
      <c r="N36" s="264">
        <f>L36-M36</f>
        <v>0</v>
      </c>
      <c r="O36" s="264">
        <f>$F36*N36</f>
        <v>0</v>
      </c>
      <c r="P36" s="264">
        <f>O36/1000000</f>
        <v>0</v>
      </c>
      <c r="Q36" s="454"/>
    </row>
    <row r="37" spans="1:17" s="425" customFormat="1" ht="15" customHeight="1">
      <c r="A37" s="338"/>
      <c r="B37" s="341" t="s">
        <v>97</v>
      </c>
      <c r="C37" s="342"/>
      <c r="D37" s="38"/>
      <c r="E37" s="38"/>
      <c r="F37" s="348"/>
      <c r="G37" s="318"/>
      <c r="H37" s="319"/>
      <c r="I37" s="264"/>
      <c r="J37" s="264"/>
      <c r="K37" s="264"/>
      <c r="L37" s="318"/>
      <c r="M37" s="319"/>
      <c r="N37" s="264"/>
      <c r="O37" s="264"/>
      <c r="P37" s="264"/>
      <c r="Q37" s="429"/>
    </row>
    <row r="38" spans="1:17" s="425" customFormat="1" ht="15" customHeight="1">
      <c r="A38" s="338">
        <v>26</v>
      </c>
      <c r="B38" s="339" t="s">
        <v>98</v>
      </c>
      <c r="C38" s="342">
        <v>5295159</v>
      </c>
      <c r="D38" s="38" t="s">
        <v>12</v>
      </c>
      <c r="E38" s="39" t="s">
        <v>323</v>
      </c>
      <c r="F38" s="348">
        <v>-1000</v>
      </c>
      <c r="G38" s="318">
        <v>258692</v>
      </c>
      <c r="H38" s="319">
        <v>258376</v>
      </c>
      <c r="I38" s="264">
        <f>G38-H38</f>
        <v>316</v>
      </c>
      <c r="J38" s="264">
        <f>$F38*I38</f>
        <v>-316000</v>
      </c>
      <c r="K38" s="264">
        <f>J38/1000000</f>
        <v>-0.316</v>
      </c>
      <c r="L38" s="318">
        <v>24840</v>
      </c>
      <c r="M38" s="319">
        <v>24826</v>
      </c>
      <c r="N38" s="264">
        <f>L38-M38</f>
        <v>14</v>
      </c>
      <c r="O38" s="264">
        <f>$F38*N38</f>
        <v>-14000</v>
      </c>
      <c r="P38" s="264">
        <f>O38/1000000</f>
        <v>-0.014</v>
      </c>
      <c r="Q38" s="429"/>
    </row>
    <row r="39" spans="1:17" s="425" customFormat="1" ht="15" customHeight="1">
      <c r="A39" s="338"/>
      <c r="B39" s="339"/>
      <c r="C39" s="342"/>
      <c r="D39" s="38"/>
      <c r="E39" s="39"/>
      <c r="F39" s="348">
        <v>-1000</v>
      </c>
      <c r="G39" s="318">
        <v>257839</v>
      </c>
      <c r="H39" s="319">
        <v>256740</v>
      </c>
      <c r="I39" s="264">
        <f>G39-H39</f>
        <v>1099</v>
      </c>
      <c r="J39" s="264">
        <f>$F39*I39</f>
        <v>-1099000</v>
      </c>
      <c r="K39" s="264">
        <f>J39/1000000</f>
        <v>-1.099</v>
      </c>
      <c r="L39" s="318">
        <v>9628</v>
      </c>
      <c r="M39" s="319">
        <v>9336</v>
      </c>
      <c r="N39" s="264">
        <f>L39-M39</f>
        <v>292</v>
      </c>
      <c r="O39" s="264">
        <f>$F39*N39</f>
        <v>-292000</v>
      </c>
      <c r="P39" s="264">
        <f>O39/1000000</f>
        <v>-0.292</v>
      </c>
      <c r="Q39" s="429"/>
    </row>
    <row r="40" spans="1:17" s="425" customFormat="1" ht="15" customHeight="1">
      <c r="A40" s="338">
        <v>27</v>
      </c>
      <c r="B40" s="339" t="s">
        <v>99</v>
      </c>
      <c r="C40" s="342">
        <v>4865029</v>
      </c>
      <c r="D40" s="38" t="s">
        <v>12</v>
      </c>
      <c r="E40" s="39" t="s">
        <v>323</v>
      </c>
      <c r="F40" s="348">
        <v>-1000</v>
      </c>
      <c r="G40" s="318">
        <v>64500</v>
      </c>
      <c r="H40" s="319">
        <v>63941</v>
      </c>
      <c r="I40" s="264">
        <f>G40-H40</f>
        <v>559</v>
      </c>
      <c r="J40" s="264">
        <f>$F40*I40</f>
        <v>-559000</v>
      </c>
      <c r="K40" s="264">
        <f>J40/1000000</f>
        <v>-0.559</v>
      </c>
      <c r="L40" s="318">
        <v>545</v>
      </c>
      <c r="M40" s="319">
        <v>239</v>
      </c>
      <c r="N40" s="264">
        <f>L40-M40</f>
        <v>306</v>
      </c>
      <c r="O40" s="264">
        <f>$F40*N40</f>
        <v>-306000</v>
      </c>
      <c r="P40" s="264">
        <f>O40/1000000</f>
        <v>-0.306</v>
      </c>
      <c r="Q40" s="439"/>
    </row>
    <row r="41" spans="1:17" s="425" customFormat="1" ht="15" customHeight="1">
      <c r="A41" s="338">
        <v>28</v>
      </c>
      <c r="B41" s="339" t="s">
        <v>100</v>
      </c>
      <c r="C41" s="342">
        <v>4864934</v>
      </c>
      <c r="D41" s="38" t="s">
        <v>12</v>
      </c>
      <c r="E41" s="39" t="s">
        <v>323</v>
      </c>
      <c r="F41" s="348">
        <v>-1000</v>
      </c>
      <c r="G41" s="318">
        <v>6316</v>
      </c>
      <c r="H41" s="319">
        <v>5787</v>
      </c>
      <c r="I41" s="264">
        <f>G41-H41</f>
        <v>529</v>
      </c>
      <c r="J41" s="264">
        <f>$F41*I41</f>
        <v>-529000</v>
      </c>
      <c r="K41" s="264">
        <f>J41/1000000</f>
        <v>-0.529</v>
      </c>
      <c r="L41" s="318">
        <v>999038</v>
      </c>
      <c r="M41" s="319">
        <v>999031</v>
      </c>
      <c r="N41" s="264">
        <f>L41-M41</f>
        <v>7</v>
      </c>
      <c r="O41" s="264">
        <f>$F41*N41</f>
        <v>-7000</v>
      </c>
      <c r="P41" s="264">
        <f>O41/1000000</f>
        <v>-0.007</v>
      </c>
      <c r="Q41" s="453"/>
    </row>
    <row r="42" spans="1:17" s="425" customFormat="1" ht="15.75" customHeight="1">
      <c r="A42" s="338">
        <v>29</v>
      </c>
      <c r="B42" s="306" t="s">
        <v>101</v>
      </c>
      <c r="C42" s="342">
        <v>4864906</v>
      </c>
      <c r="D42" s="38" t="s">
        <v>12</v>
      </c>
      <c r="E42" s="39" t="s">
        <v>323</v>
      </c>
      <c r="F42" s="348">
        <v>-1000</v>
      </c>
      <c r="G42" s="318">
        <v>5911</v>
      </c>
      <c r="H42" s="319">
        <v>5521</v>
      </c>
      <c r="I42" s="264">
        <f>G42-H42</f>
        <v>390</v>
      </c>
      <c r="J42" s="264">
        <f>$F42*I42</f>
        <v>-390000</v>
      </c>
      <c r="K42" s="264">
        <f>J42/1000000</f>
        <v>-0.39</v>
      </c>
      <c r="L42" s="318">
        <v>998138</v>
      </c>
      <c r="M42" s="319">
        <v>998129</v>
      </c>
      <c r="N42" s="264">
        <f>L42-M42</f>
        <v>9</v>
      </c>
      <c r="O42" s="264">
        <f>$F42*N42</f>
        <v>-9000</v>
      </c>
      <c r="P42" s="264">
        <f>O42/1000000</f>
        <v>-0.009</v>
      </c>
      <c r="Q42" s="443"/>
    </row>
    <row r="43" spans="1:17" s="425" customFormat="1" ht="15.75" customHeight="1">
      <c r="A43" s="338"/>
      <c r="B43" s="341" t="s">
        <v>385</v>
      </c>
      <c r="C43" s="342"/>
      <c r="D43" s="433"/>
      <c r="E43" s="434"/>
      <c r="F43" s="348"/>
      <c r="G43" s="318"/>
      <c r="H43" s="319"/>
      <c r="I43" s="264"/>
      <c r="J43" s="264"/>
      <c r="K43" s="264"/>
      <c r="L43" s="318"/>
      <c r="M43" s="319"/>
      <c r="N43" s="264"/>
      <c r="O43" s="264"/>
      <c r="P43" s="264"/>
      <c r="Q43" s="705"/>
    </row>
    <row r="44" spans="1:17" s="425" customFormat="1" ht="15.75" customHeight="1">
      <c r="A44" s="338">
        <v>30</v>
      </c>
      <c r="B44" s="339" t="s">
        <v>98</v>
      </c>
      <c r="C44" s="342">
        <v>5295177</v>
      </c>
      <c r="D44" s="433" t="s">
        <v>12</v>
      </c>
      <c r="E44" s="434" t="s">
        <v>323</v>
      </c>
      <c r="F44" s="348">
        <v>-1000</v>
      </c>
      <c r="G44" s="318">
        <v>95981</v>
      </c>
      <c r="H44" s="319">
        <v>95078</v>
      </c>
      <c r="I44" s="264">
        <f>G44-H44</f>
        <v>903</v>
      </c>
      <c r="J44" s="264">
        <f>$F44*I44</f>
        <v>-903000</v>
      </c>
      <c r="K44" s="264">
        <f>J44/1000000</f>
        <v>-0.903</v>
      </c>
      <c r="L44" s="318">
        <v>982834</v>
      </c>
      <c r="M44" s="319">
        <v>982830</v>
      </c>
      <c r="N44" s="264">
        <f>L44-M44</f>
        <v>4</v>
      </c>
      <c r="O44" s="264">
        <f>$F44*N44</f>
        <v>-4000</v>
      </c>
      <c r="P44" s="264">
        <f>O44/1000000</f>
        <v>-0.004</v>
      </c>
      <c r="Q44" s="649"/>
    </row>
    <row r="45" spans="1:17" s="425" customFormat="1" ht="15.75" customHeight="1">
      <c r="A45" s="338">
        <v>31</v>
      </c>
      <c r="B45" s="339" t="s">
        <v>388</v>
      </c>
      <c r="C45" s="342">
        <v>5128456</v>
      </c>
      <c r="D45" s="433" t="s">
        <v>12</v>
      </c>
      <c r="E45" s="434" t="s">
        <v>323</v>
      </c>
      <c r="F45" s="348">
        <v>-1000</v>
      </c>
      <c r="G45" s="318">
        <v>83864</v>
      </c>
      <c r="H45" s="319">
        <v>80251</v>
      </c>
      <c r="I45" s="264">
        <f>G45-H45</f>
        <v>3613</v>
      </c>
      <c r="J45" s="264">
        <f>$F45*I45</f>
        <v>-3613000</v>
      </c>
      <c r="K45" s="264">
        <f>J45/1000000</f>
        <v>-3.613</v>
      </c>
      <c r="L45" s="318">
        <v>325</v>
      </c>
      <c r="M45" s="319">
        <v>323</v>
      </c>
      <c r="N45" s="264">
        <f>L45-M45</f>
        <v>2</v>
      </c>
      <c r="O45" s="264">
        <f>$F45*N45</f>
        <v>-2000</v>
      </c>
      <c r="P45" s="264">
        <f>O45/1000000</f>
        <v>-0.002</v>
      </c>
      <c r="Q45" s="811"/>
    </row>
    <row r="46" spans="1:17" s="425" customFormat="1" ht="15.75" customHeight="1">
      <c r="A46" s="338">
        <v>32</v>
      </c>
      <c r="B46" s="339" t="s">
        <v>386</v>
      </c>
      <c r="C46" s="342">
        <v>5128443</v>
      </c>
      <c r="D46" s="433" t="s">
        <v>12</v>
      </c>
      <c r="E46" s="434" t="s">
        <v>323</v>
      </c>
      <c r="F46" s="348">
        <v>-2000</v>
      </c>
      <c r="G46" s="318">
        <v>59530</v>
      </c>
      <c r="H46" s="319">
        <v>57278</v>
      </c>
      <c r="I46" s="264">
        <f>G46-H46</f>
        <v>2252</v>
      </c>
      <c r="J46" s="264">
        <f>$F46*I46</f>
        <v>-4504000</v>
      </c>
      <c r="K46" s="264">
        <f>J46/1000000</f>
        <v>-4.504</v>
      </c>
      <c r="L46" s="318">
        <v>25</v>
      </c>
      <c r="M46" s="319">
        <v>25</v>
      </c>
      <c r="N46" s="264">
        <f>L46-M46</f>
        <v>0</v>
      </c>
      <c r="O46" s="264">
        <f>$F46*N46</f>
        <v>0</v>
      </c>
      <c r="P46" s="264">
        <f>O46/1000000</f>
        <v>0</v>
      </c>
      <c r="Q46" s="722"/>
    </row>
    <row r="47" spans="1:17" s="425" customFormat="1" ht="14.25" customHeight="1">
      <c r="A47" s="338"/>
      <c r="B47" s="341" t="s">
        <v>40</v>
      </c>
      <c r="C47" s="342"/>
      <c r="D47" s="38"/>
      <c r="E47" s="38"/>
      <c r="F47" s="348"/>
      <c r="G47" s="318"/>
      <c r="H47" s="319"/>
      <c r="I47" s="264"/>
      <c r="J47" s="264"/>
      <c r="K47" s="264"/>
      <c r="L47" s="318"/>
      <c r="M47" s="319"/>
      <c r="N47" s="264"/>
      <c r="O47" s="264"/>
      <c r="P47" s="264"/>
      <c r="Q47" s="429"/>
    </row>
    <row r="48" spans="1:17" s="425" customFormat="1" ht="14.25" customHeight="1">
      <c r="A48" s="338"/>
      <c r="B48" s="340" t="s">
        <v>17</v>
      </c>
      <c r="C48" s="342"/>
      <c r="D48" s="42"/>
      <c r="E48" s="42"/>
      <c r="F48" s="348"/>
      <c r="G48" s="318"/>
      <c r="H48" s="319"/>
      <c r="I48" s="264"/>
      <c r="J48" s="264"/>
      <c r="K48" s="264"/>
      <c r="L48" s="318"/>
      <c r="M48" s="319"/>
      <c r="N48" s="264"/>
      <c r="O48" s="264"/>
      <c r="P48" s="264"/>
      <c r="Q48" s="429"/>
    </row>
    <row r="49" spans="1:17" s="425" customFormat="1" ht="14.25" customHeight="1">
      <c r="A49" s="338">
        <v>33</v>
      </c>
      <c r="B49" s="339" t="s">
        <v>18</v>
      </c>
      <c r="C49" s="342">
        <v>4864831</v>
      </c>
      <c r="D49" s="38" t="s">
        <v>12</v>
      </c>
      <c r="E49" s="39" t="s">
        <v>323</v>
      </c>
      <c r="F49" s="348">
        <v>1000</v>
      </c>
      <c r="G49" s="318">
        <v>1313</v>
      </c>
      <c r="H49" s="319">
        <v>1263</v>
      </c>
      <c r="I49" s="264">
        <f>G49-H49</f>
        <v>50</v>
      </c>
      <c r="J49" s="264">
        <f>$F49*I49</f>
        <v>50000</v>
      </c>
      <c r="K49" s="264">
        <f>J49/1000000</f>
        <v>0.05</v>
      </c>
      <c r="L49" s="318">
        <v>517</v>
      </c>
      <c r="M49" s="319">
        <v>516</v>
      </c>
      <c r="N49" s="264">
        <f>L49-M49</f>
        <v>1</v>
      </c>
      <c r="O49" s="264">
        <f>$F49*N49</f>
        <v>1000</v>
      </c>
      <c r="P49" s="264">
        <f>O49/1000000</f>
        <v>0.001</v>
      </c>
      <c r="Q49" s="716"/>
    </row>
    <row r="50" spans="1:17" s="425" customFormat="1" ht="15.75" customHeight="1">
      <c r="A50" s="338">
        <v>34</v>
      </c>
      <c r="B50" s="339" t="s">
        <v>19</v>
      </c>
      <c r="C50" s="342">
        <v>4864825</v>
      </c>
      <c r="D50" s="38" t="s">
        <v>12</v>
      </c>
      <c r="E50" s="39" t="s">
        <v>323</v>
      </c>
      <c r="F50" s="348">
        <v>133.33</v>
      </c>
      <c r="G50" s="318">
        <v>4627</v>
      </c>
      <c r="H50" s="319">
        <v>4659</v>
      </c>
      <c r="I50" s="264">
        <f>G50-H50</f>
        <v>-32</v>
      </c>
      <c r="J50" s="264">
        <f>$F50*I50</f>
        <v>-4266.56</v>
      </c>
      <c r="K50" s="264">
        <f>J50/1000000</f>
        <v>-0.00426656</v>
      </c>
      <c r="L50" s="318">
        <v>7303</v>
      </c>
      <c r="M50" s="319">
        <v>7304</v>
      </c>
      <c r="N50" s="264">
        <f>L50-M50</f>
        <v>-1</v>
      </c>
      <c r="O50" s="264">
        <f>$F50*N50</f>
        <v>-133.33</v>
      </c>
      <c r="P50" s="264">
        <f>O50/1000000</f>
        <v>-0.00013333</v>
      </c>
      <c r="Q50" s="429"/>
    </row>
    <row r="51" spans="1:17" ht="15.75" customHeight="1">
      <c r="A51" s="338"/>
      <c r="B51" s="341" t="s">
        <v>111</v>
      </c>
      <c r="C51" s="342"/>
      <c r="D51" s="38"/>
      <c r="E51" s="38"/>
      <c r="F51" s="348"/>
      <c r="G51" s="318"/>
      <c r="H51" s="319"/>
      <c r="I51" s="365"/>
      <c r="J51" s="365"/>
      <c r="K51" s="365"/>
      <c r="L51" s="318"/>
      <c r="M51" s="319"/>
      <c r="N51" s="365"/>
      <c r="O51" s="365"/>
      <c r="P51" s="365"/>
      <c r="Q51" s="143"/>
    </row>
    <row r="52" spans="1:17" s="425" customFormat="1" ht="15.75" customHeight="1">
      <c r="A52" s="338">
        <v>35</v>
      </c>
      <c r="B52" s="339" t="s">
        <v>112</v>
      </c>
      <c r="C52" s="342">
        <v>4865137</v>
      </c>
      <c r="D52" s="38" t="s">
        <v>12</v>
      </c>
      <c r="E52" s="39" t="s">
        <v>323</v>
      </c>
      <c r="F52" s="342">
        <v>1000</v>
      </c>
      <c r="G52" s="318">
        <v>0</v>
      </c>
      <c r="H52" s="319">
        <v>0</v>
      </c>
      <c r="I52" s="264">
        <f>G52-H52</f>
        <v>0</v>
      </c>
      <c r="J52" s="264">
        <f>$F52*I52</f>
        <v>0</v>
      </c>
      <c r="K52" s="264">
        <f>J52/1000000</f>
        <v>0</v>
      </c>
      <c r="L52" s="318">
        <v>0</v>
      </c>
      <c r="M52" s="319">
        <v>0</v>
      </c>
      <c r="N52" s="264">
        <f>L52-M52</f>
        <v>0</v>
      </c>
      <c r="O52" s="264">
        <f>$F52*N52</f>
        <v>0</v>
      </c>
      <c r="P52" s="264">
        <f>O52/1000000</f>
        <v>0</v>
      </c>
      <c r="Q52" s="640" t="s">
        <v>479</v>
      </c>
    </row>
    <row r="53" spans="1:17" s="458" customFormat="1" ht="15.75" customHeight="1">
      <c r="A53" s="326">
        <v>36</v>
      </c>
      <c r="B53" s="306" t="s">
        <v>113</v>
      </c>
      <c r="C53" s="342">
        <v>4864828</v>
      </c>
      <c r="D53" s="42" t="s">
        <v>12</v>
      </c>
      <c r="E53" s="39" t="s">
        <v>323</v>
      </c>
      <c r="F53" s="342">
        <v>133</v>
      </c>
      <c r="G53" s="318">
        <v>992754</v>
      </c>
      <c r="H53" s="319">
        <v>992848</v>
      </c>
      <c r="I53" s="264">
        <f>G53-H53</f>
        <v>-94</v>
      </c>
      <c r="J53" s="264">
        <f>$F53*I53</f>
        <v>-12502</v>
      </c>
      <c r="K53" s="264">
        <f>J53/1000000</f>
        <v>-0.012502</v>
      </c>
      <c r="L53" s="318">
        <v>12528</v>
      </c>
      <c r="M53" s="319">
        <v>12547</v>
      </c>
      <c r="N53" s="264">
        <f>L53-M53</f>
        <v>-19</v>
      </c>
      <c r="O53" s="264">
        <f>$F53*N53</f>
        <v>-2527</v>
      </c>
      <c r="P53" s="264">
        <f>O53/1000000</f>
        <v>-0.002527</v>
      </c>
      <c r="Q53" s="318"/>
    </row>
    <row r="54" spans="1:17" s="425" customFormat="1" ht="15.75" customHeight="1">
      <c r="A54" s="326"/>
      <c r="B54" s="340" t="s">
        <v>420</v>
      </c>
      <c r="C54" s="342"/>
      <c r="D54" s="42"/>
      <c r="E54" s="39"/>
      <c r="F54" s="342"/>
      <c r="G54" s="318"/>
      <c r="H54" s="319"/>
      <c r="I54" s="264"/>
      <c r="J54" s="264"/>
      <c r="K54" s="264"/>
      <c r="L54" s="318"/>
      <c r="M54" s="319"/>
      <c r="N54" s="264"/>
      <c r="O54" s="264"/>
      <c r="P54" s="264"/>
      <c r="Q54" s="318"/>
    </row>
    <row r="55" spans="1:17" s="425" customFormat="1" ht="15.75" customHeight="1">
      <c r="A55" s="326">
        <v>37</v>
      </c>
      <c r="B55" s="306" t="s">
        <v>34</v>
      </c>
      <c r="C55" s="342">
        <v>5295145</v>
      </c>
      <c r="D55" s="42" t="s">
        <v>12</v>
      </c>
      <c r="E55" s="39" t="s">
        <v>323</v>
      </c>
      <c r="F55" s="342">
        <v>-1000</v>
      </c>
      <c r="G55" s="318">
        <v>952585</v>
      </c>
      <c r="H55" s="319">
        <v>950269</v>
      </c>
      <c r="I55" s="264">
        <f>G55-H55</f>
        <v>2316</v>
      </c>
      <c r="J55" s="264">
        <f>$F55*I55</f>
        <v>-2316000</v>
      </c>
      <c r="K55" s="264">
        <f>J55/1000000</f>
        <v>-2.316</v>
      </c>
      <c r="L55" s="318">
        <v>990131</v>
      </c>
      <c r="M55" s="319">
        <v>990121</v>
      </c>
      <c r="N55" s="264">
        <f>L55-M55</f>
        <v>10</v>
      </c>
      <c r="O55" s="264">
        <f>$F55*N55</f>
        <v>-10000</v>
      </c>
      <c r="P55" s="264">
        <f>O55/1000000</f>
        <v>-0.01</v>
      </c>
      <c r="Q55" s="318"/>
    </row>
    <row r="56" spans="1:17" s="458" customFormat="1" ht="15.75" customHeight="1">
      <c r="A56" s="326">
        <v>38</v>
      </c>
      <c r="B56" s="306" t="s">
        <v>164</v>
      </c>
      <c r="C56" s="342">
        <v>5295146</v>
      </c>
      <c r="D56" s="342" t="s">
        <v>12</v>
      </c>
      <c r="E56" s="342" t="s">
        <v>323</v>
      </c>
      <c r="F56" s="342">
        <v>-1000</v>
      </c>
      <c r="G56" s="318">
        <v>973167</v>
      </c>
      <c r="H56" s="319">
        <v>969818</v>
      </c>
      <c r="I56" s="342">
        <f>G56-H56</f>
        <v>3349</v>
      </c>
      <c r="J56" s="342">
        <f>$F56*I56</f>
        <v>-3349000</v>
      </c>
      <c r="K56" s="834">
        <f>J56/1000000</f>
        <v>-3.349</v>
      </c>
      <c r="L56" s="318">
        <v>981175</v>
      </c>
      <c r="M56" s="319">
        <v>981160</v>
      </c>
      <c r="N56" s="342">
        <f>L56-M56</f>
        <v>15</v>
      </c>
      <c r="O56" s="342">
        <f>$F56*N56</f>
        <v>-15000</v>
      </c>
      <c r="P56" s="342">
        <f>O56/1000000</f>
        <v>-0.015</v>
      </c>
      <c r="Q56" s="318"/>
    </row>
    <row r="57" spans="1:17" s="425" customFormat="1" ht="15.75" customHeight="1" thickBot="1">
      <c r="A57" s="713"/>
      <c r="B57" s="714"/>
      <c r="C57" s="343"/>
      <c r="D57" s="833"/>
      <c r="E57" s="464"/>
      <c r="F57" s="343"/>
      <c r="G57" s="427"/>
      <c r="H57" s="428"/>
      <c r="I57" s="829"/>
      <c r="J57" s="829"/>
      <c r="K57" s="829"/>
      <c r="L57" s="427"/>
      <c r="M57" s="428"/>
      <c r="N57" s="829"/>
      <c r="O57" s="829"/>
      <c r="P57" s="829"/>
      <c r="Q57" s="427"/>
    </row>
    <row r="58" spans="2:16" s="425" customFormat="1" ht="15" customHeight="1" thickTop="1">
      <c r="B58" s="15" t="s">
        <v>131</v>
      </c>
      <c r="F58" s="549"/>
      <c r="G58" s="319"/>
      <c r="H58" s="319"/>
      <c r="I58" s="506"/>
      <c r="J58" s="506"/>
      <c r="K58" s="787">
        <f>SUM(K8:K57)-K31</f>
        <v>-23.949782880000004</v>
      </c>
      <c r="N58" s="506"/>
      <c r="O58" s="506"/>
      <c r="P58" s="787">
        <f>SUM(P8:P57)-P31</f>
        <v>-1.34384086</v>
      </c>
    </row>
    <row r="59" spans="2:16" s="425" customFormat="1" ht="1.5" customHeight="1">
      <c r="B59" s="15"/>
      <c r="F59" s="549"/>
      <c r="G59" s="319"/>
      <c r="H59" s="319"/>
      <c r="I59" s="506"/>
      <c r="J59" s="506"/>
      <c r="K59" s="328"/>
      <c r="N59" s="506"/>
      <c r="O59" s="506"/>
      <c r="P59" s="328"/>
    </row>
    <row r="60" spans="2:16" s="425" customFormat="1" ht="16.5">
      <c r="B60" s="15" t="s">
        <v>132</v>
      </c>
      <c r="F60" s="549"/>
      <c r="G60" s="319"/>
      <c r="H60" s="319"/>
      <c r="I60" s="506"/>
      <c r="J60" s="506"/>
      <c r="K60" s="787">
        <f>SUM(K58:K59)</f>
        <v>-23.949782880000004</v>
      </c>
      <c r="N60" s="506"/>
      <c r="O60" s="506"/>
      <c r="P60" s="787">
        <f>SUM(P58:P59)</f>
        <v>-1.34384086</v>
      </c>
    </row>
    <row r="61" spans="6:8" s="425" customFormat="1" ht="15">
      <c r="F61" s="549"/>
      <c r="G61" s="319"/>
      <c r="H61" s="319"/>
    </row>
    <row r="62" spans="6:17" s="425" customFormat="1" ht="15">
      <c r="F62" s="549"/>
      <c r="G62" s="319"/>
      <c r="H62" s="319"/>
      <c r="Q62" s="788" t="str">
        <f>NDPL!$Q$1</f>
        <v>DECEMBER-2021</v>
      </c>
    </row>
    <row r="63" spans="6:8" s="425" customFormat="1" ht="15">
      <c r="F63" s="549"/>
      <c r="G63" s="319"/>
      <c r="H63" s="319"/>
    </row>
    <row r="64" spans="6:17" s="425" customFormat="1" ht="15">
      <c r="F64" s="549"/>
      <c r="G64" s="319"/>
      <c r="H64" s="319"/>
      <c r="Q64" s="788"/>
    </row>
    <row r="65" spans="1:16" s="425" customFormat="1" ht="18.75" thickBot="1">
      <c r="A65" s="84" t="s">
        <v>225</v>
      </c>
      <c r="F65" s="549"/>
      <c r="G65" s="789"/>
      <c r="H65" s="789"/>
      <c r="I65" s="44" t="s">
        <v>7</v>
      </c>
      <c r="J65" s="458"/>
      <c r="K65" s="458"/>
      <c r="L65" s="458"/>
      <c r="M65" s="458"/>
      <c r="N65" s="44" t="s">
        <v>373</v>
      </c>
      <c r="O65" s="458"/>
      <c r="P65" s="458"/>
    </row>
    <row r="66" spans="1:17" s="425" customFormat="1" ht="39.75" thickBot="1" thickTop="1">
      <c r="A66" s="476" t="s">
        <v>8</v>
      </c>
      <c r="B66" s="477" t="s">
        <v>9</v>
      </c>
      <c r="C66" s="478" t="s">
        <v>1</v>
      </c>
      <c r="D66" s="478" t="s">
        <v>2</v>
      </c>
      <c r="E66" s="478" t="s">
        <v>3</v>
      </c>
      <c r="F66" s="478" t="s">
        <v>10</v>
      </c>
      <c r="G66" s="476" t="str">
        <f>NDPL!G5</f>
        <v>FINAL READING 31/12/2021</v>
      </c>
      <c r="H66" s="478" t="str">
        <f>NDPL!H5</f>
        <v>INTIAL READING 01/12/2021</v>
      </c>
      <c r="I66" s="478" t="s">
        <v>4</v>
      </c>
      <c r="J66" s="478" t="s">
        <v>5</v>
      </c>
      <c r="K66" s="478" t="s">
        <v>6</v>
      </c>
      <c r="L66" s="476" t="str">
        <f>NDPL!G5</f>
        <v>FINAL READING 31/12/2021</v>
      </c>
      <c r="M66" s="478" t="str">
        <f>NDPL!H5</f>
        <v>INTIAL READING 01/12/2021</v>
      </c>
      <c r="N66" s="478" t="s">
        <v>4</v>
      </c>
      <c r="O66" s="478" t="s">
        <v>5</v>
      </c>
      <c r="P66" s="478" t="s">
        <v>6</v>
      </c>
      <c r="Q66" s="499" t="s">
        <v>286</v>
      </c>
    </row>
    <row r="67" spans="1:16" s="425" customFormat="1" ht="17.25" thickBot="1" thickTop="1">
      <c r="A67" s="772"/>
      <c r="B67" s="790"/>
      <c r="C67" s="772"/>
      <c r="D67" s="772"/>
      <c r="E67" s="772"/>
      <c r="F67" s="791"/>
      <c r="G67" s="772"/>
      <c r="H67" s="772"/>
      <c r="I67" s="772"/>
      <c r="J67" s="772"/>
      <c r="K67" s="772"/>
      <c r="L67" s="772"/>
      <c r="M67" s="772"/>
      <c r="N67" s="772"/>
      <c r="O67" s="772"/>
      <c r="P67" s="772"/>
    </row>
    <row r="68" spans="1:17" s="425" customFormat="1" ht="15.75" customHeight="1" thickTop="1">
      <c r="A68" s="336"/>
      <c r="B68" s="337" t="s">
        <v>117</v>
      </c>
      <c r="C68" s="34"/>
      <c r="D68" s="34"/>
      <c r="E68" s="34"/>
      <c r="F68" s="307"/>
      <c r="G68" s="27"/>
      <c r="H68" s="436"/>
      <c r="I68" s="436"/>
      <c r="J68" s="436"/>
      <c r="K68" s="436"/>
      <c r="L68" s="27"/>
      <c r="M68" s="436"/>
      <c r="N68" s="436"/>
      <c r="O68" s="436"/>
      <c r="P68" s="436"/>
      <c r="Q68" s="505"/>
    </row>
    <row r="69" spans="1:17" s="425" customFormat="1" ht="15.75" customHeight="1">
      <c r="A69" s="338">
        <v>1</v>
      </c>
      <c r="B69" s="339" t="s">
        <v>14</v>
      </c>
      <c r="C69" s="342">
        <v>4864994</v>
      </c>
      <c r="D69" s="38" t="s">
        <v>12</v>
      </c>
      <c r="E69" s="39" t="s">
        <v>323</v>
      </c>
      <c r="F69" s="348">
        <v>-1000</v>
      </c>
      <c r="G69" s="318">
        <v>991308</v>
      </c>
      <c r="H69" s="319">
        <v>990965</v>
      </c>
      <c r="I69" s="319">
        <f>G69-H69</f>
        <v>343</v>
      </c>
      <c r="J69" s="319">
        <f>$F69*I69</f>
        <v>-343000</v>
      </c>
      <c r="K69" s="319">
        <f>J69/1000000</f>
        <v>-0.343</v>
      </c>
      <c r="L69" s="318">
        <v>993720</v>
      </c>
      <c r="M69" s="319">
        <v>993648</v>
      </c>
      <c r="N69" s="319">
        <f>L69-M69</f>
        <v>72</v>
      </c>
      <c r="O69" s="319">
        <f>$F69*N69</f>
        <v>-72000</v>
      </c>
      <c r="P69" s="319">
        <f>O69/1000000</f>
        <v>-0.072</v>
      </c>
      <c r="Q69" s="429"/>
    </row>
    <row r="70" spans="1:17" s="425" customFormat="1" ht="15.75" customHeight="1">
      <c r="A70" s="338">
        <v>2</v>
      </c>
      <c r="B70" s="339" t="s">
        <v>15</v>
      </c>
      <c r="C70" s="342">
        <v>5295153</v>
      </c>
      <c r="D70" s="38" t="s">
        <v>12</v>
      </c>
      <c r="E70" s="39" t="s">
        <v>323</v>
      </c>
      <c r="F70" s="348">
        <v>-1000</v>
      </c>
      <c r="G70" s="318">
        <v>980026</v>
      </c>
      <c r="H70" s="319">
        <v>979765</v>
      </c>
      <c r="I70" s="319">
        <f>G70-H70</f>
        <v>261</v>
      </c>
      <c r="J70" s="319">
        <f>$F70*I70</f>
        <v>-261000</v>
      </c>
      <c r="K70" s="319">
        <f>J70/1000000</f>
        <v>-0.261</v>
      </c>
      <c r="L70" s="318">
        <v>930078</v>
      </c>
      <c r="M70" s="319">
        <v>929728</v>
      </c>
      <c r="N70" s="319">
        <f>L70-M70</f>
        <v>350</v>
      </c>
      <c r="O70" s="319">
        <f>$F70*N70</f>
        <v>-350000</v>
      </c>
      <c r="P70" s="319">
        <f>O70/1000000</f>
        <v>-0.35</v>
      </c>
      <c r="Q70" s="429"/>
    </row>
    <row r="71" spans="1:17" s="425" customFormat="1" ht="15">
      <c r="A71" s="338">
        <v>3</v>
      </c>
      <c r="B71" s="339" t="s">
        <v>16</v>
      </c>
      <c r="C71" s="342">
        <v>5100234</v>
      </c>
      <c r="D71" s="38" t="s">
        <v>12</v>
      </c>
      <c r="E71" s="39" t="s">
        <v>323</v>
      </c>
      <c r="F71" s="348">
        <v>-1000</v>
      </c>
      <c r="G71" s="318">
        <v>992671</v>
      </c>
      <c r="H71" s="319">
        <v>992517</v>
      </c>
      <c r="I71" s="319">
        <f>G71-H71</f>
        <v>154</v>
      </c>
      <c r="J71" s="319">
        <f>$F71*I71</f>
        <v>-154000</v>
      </c>
      <c r="K71" s="319">
        <f>J71/1000000</f>
        <v>-0.154</v>
      </c>
      <c r="L71" s="318">
        <v>993393</v>
      </c>
      <c r="M71" s="319">
        <v>993342</v>
      </c>
      <c r="N71" s="319">
        <f>L71-M71</f>
        <v>51</v>
      </c>
      <c r="O71" s="319">
        <f>$F71*N71</f>
        <v>-51000</v>
      </c>
      <c r="P71" s="319">
        <f>O71/1000000</f>
        <v>-0.051</v>
      </c>
      <c r="Q71" s="426"/>
    </row>
    <row r="72" spans="1:17" s="425" customFormat="1" ht="15">
      <c r="A72" s="338">
        <v>4</v>
      </c>
      <c r="B72" s="339" t="s">
        <v>154</v>
      </c>
      <c r="C72" s="342">
        <v>4865034</v>
      </c>
      <c r="D72" s="38" t="s">
        <v>12</v>
      </c>
      <c r="E72" s="39" t="s">
        <v>323</v>
      </c>
      <c r="F72" s="348">
        <v>-2000</v>
      </c>
      <c r="G72" s="318">
        <v>438</v>
      </c>
      <c r="H72" s="319">
        <v>146</v>
      </c>
      <c r="I72" s="319">
        <f>G72-H72</f>
        <v>292</v>
      </c>
      <c r="J72" s="319">
        <f>$F72*I72</f>
        <v>-584000</v>
      </c>
      <c r="K72" s="319">
        <f>J72/1000000</f>
        <v>-0.584</v>
      </c>
      <c r="L72" s="318">
        <v>999993</v>
      </c>
      <c r="M72" s="319">
        <v>999999</v>
      </c>
      <c r="N72" s="319">
        <f>L72-M72</f>
        <v>-6</v>
      </c>
      <c r="O72" s="319">
        <f>$F72*N72</f>
        <v>12000</v>
      </c>
      <c r="P72" s="319">
        <f>O72/1000000</f>
        <v>0.012</v>
      </c>
      <c r="Q72" s="741" t="s">
        <v>476</v>
      </c>
    </row>
    <row r="73" spans="1:17" s="425" customFormat="1" ht="15.75" customHeight="1">
      <c r="A73" s="338"/>
      <c r="B73" s="340" t="s">
        <v>118</v>
      </c>
      <c r="C73" s="342"/>
      <c r="D73" s="42"/>
      <c r="E73" s="42"/>
      <c r="F73" s="348"/>
      <c r="G73" s="318"/>
      <c r="H73" s="319"/>
      <c r="I73" s="442"/>
      <c r="J73" s="442"/>
      <c r="K73" s="442"/>
      <c r="L73" s="318"/>
      <c r="M73" s="319"/>
      <c r="N73" s="442"/>
      <c r="O73" s="442"/>
      <c r="P73" s="442"/>
      <c r="Q73" s="429"/>
    </row>
    <row r="74" spans="1:17" s="425" customFormat="1" ht="15" customHeight="1">
      <c r="A74" s="338">
        <v>5</v>
      </c>
      <c r="B74" s="339" t="s">
        <v>119</v>
      </c>
      <c r="C74" s="342">
        <v>4864978</v>
      </c>
      <c r="D74" s="38" t="s">
        <v>12</v>
      </c>
      <c r="E74" s="39" t="s">
        <v>323</v>
      </c>
      <c r="F74" s="348">
        <v>-1000</v>
      </c>
      <c r="G74" s="318">
        <v>37488</v>
      </c>
      <c r="H74" s="319">
        <v>36894</v>
      </c>
      <c r="I74" s="442">
        <f aca="true" t="shared" si="12" ref="I74:I79">G74-H74</f>
        <v>594</v>
      </c>
      <c r="J74" s="442">
        <f aca="true" t="shared" si="13" ref="J74:J79">$F74*I74</f>
        <v>-594000</v>
      </c>
      <c r="K74" s="442">
        <f aca="true" t="shared" si="14" ref="K74:K79">J74/1000000</f>
        <v>-0.594</v>
      </c>
      <c r="L74" s="318">
        <v>997820</v>
      </c>
      <c r="M74" s="319">
        <v>997635</v>
      </c>
      <c r="N74" s="442">
        <f aca="true" t="shared" si="15" ref="N74:N79">L74-M74</f>
        <v>185</v>
      </c>
      <c r="O74" s="442">
        <f aca="true" t="shared" si="16" ref="O74:O79">$F74*N74</f>
        <v>-185000</v>
      </c>
      <c r="P74" s="442">
        <f aca="true" t="shared" si="17" ref="P74:P79">O74/1000000</f>
        <v>-0.185</v>
      </c>
      <c r="Q74" s="429"/>
    </row>
    <row r="75" spans="1:17" s="425" customFormat="1" ht="15" customHeight="1">
      <c r="A75" s="338">
        <v>6</v>
      </c>
      <c r="B75" s="339" t="s">
        <v>120</v>
      </c>
      <c r="C75" s="342">
        <v>5128466</v>
      </c>
      <c r="D75" s="38" t="s">
        <v>12</v>
      </c>
      <c r="E75" s="39" t="s">
        <v>323</v>
      </c>
      <c r="F75" s="348">
        <v>-500</v>
      </c>
      <c r="G75" s="318">
        <v>10074</v>
      </c>
      <c r="H75" s="319">
        <v>8240</v>
      </c>
      <c r="I75" s="442">
        <f>G75-H75</f>
        <v>1834</v>
      </c>
      <c r="J75" s="442">
        <f>$F75*I75</f>
        <v>-917000</v>
      </c>
      <c r="K75" s="442">
        <f>J75/1000000</f>
        <v>-0.917</v>
      </c>
      <c r="L75" s="318">
        <v>421</v>
      </c>
      <c r="M75" s="319">
        <v>185</v>
      </c>
      <c r="N75" s="442">
        <f>L75-M75</f>
        <v>236</v>
      </c>
      <c r="O75" s="442">
        <f>$F75*N75</f>
        <v>-118000</v>
      </c>
      <c r="P75" s="442">
        <f>O75/1000000</f>
        <v>-0.118</v>
      </c>
      <c r="Q75" s="429"/>
    </row>
    <row r="76" spans="1:17" s="425" customFormat="1" ht="15" customHeight="1">
      <c r="A76" s="338">
        <v>7</v>
      </c>
      <c r="B76" s="339" t="s">
        <v>121</v>
      </c>
      <c r="C76" s="342">
        <v>5128419</v>
      </c>
      <c r="D76" s="38" t="s">
        <v>12</v>
      </c>
      <c r="E76" s="39" t="s">
        <v>323</v>
      </c>
      <c r="F76" s="348">
        <v>-1000</v>
      </c>
      <c r="G76" s="318">
        <v>999210</v>
      </c>
      <c r="H76" s="264">
        <v>999252</v>
      </c>
      <c r="I76" s="442">
        <f t="shared" si="12"/>
        <v>-42</v>
      </c>
      <c r="J76" s="442">
        <f t="shared" si="13"/>
        <v>42000</v>
      </c>
      <c r="K76" s="442">
        <f t="shared" si="14"/>
        <v>0.042</v>
      </c>
      <c r="L76" s="318">
        <v>999477</v>
      </c>
      <c r="M76" s="264">
        <v>999500</v>
      </c>
      <c r="N76" s="442">
        <f t="shared" si="15"/>
        <v>-23</v>
      </c>
      <c r="O76" s="442">
        <f t="shared" si="16"/>
        <v>23000</v>
      </c>
      <c r="P76" s="442">
        <f t="shared" si="17"/>
        <v>0.023</v>
      </c>
      <c r="Q76" s="429"/>
    </row>
    <row r="77" spans="1:17" s="425" customFormat="1" ht="15" customHeight="1">
      <c r="A77" s="338">
        <v>8</v>
      </c>
      <c r="B77" s="339" t="s">
        <v>122</v>
      </c>
      <c r="C77" s="342">
        <v>4865167</v>
      </c>
      <c r="D77" s="38" t="s">
        <v>12</v>
      </c>
      <c r="E77" s="39" t="s">
        <v>323</v>
      </c>
      <c r="F77" s="348">
        <v>-1000</v>
      </c>
      <c r="G77" s="318">
        <v>1605</v>
      </c>
      <c r="H77" s="264">
        <v>1605</v>
      </c>
      <c r="I77" s="816">
        <v>0</v>
      </c>
      <c r="J77" s="816">
        <v>0</v>
      </c>
      <c r="K77" s="816">
        <v>0</v>
      </c>
      <c r="L77" s="318">
        <v>980809</v>
      </c>
      <c r="M77" s="264">
        <v>980809</v>
      </c>
      <c r="N77" s="816">
        <v>0</v>
      </c>
      <c r="O77" s="816">
        <v>0</v>
      </c>
      <c r="P77" s="816">
        <v>0</v>
      </c>
      <c r="Q77" s="429"/>
    </row>
    <row r="78" spans="1:17" s="466" customFormat="1" ht="15" customHeight="1">
      <c r="A78" s="792">
        <v>9</v>
      </c>
      <c r="B78" s="793" t="s">
        <v>123</v>
      </c>
      <c r="C78" s="794">
        <v>5295133</v>
      </c>
      <c r="D78" s="60" t="s">
        <v>12</v>
      </c>
      <c r="E78" s="61" t="s">
        <v>323</v>
      </c>
      <c r="F78" s="348">
        <v>-1000</v>
      </c>
      <c r="G78" s="318">
        <v>1993</v>
      </c>
      <c r="H78" s="319">
        <v>1909</v>
      </c>
      <c r="I78" s="442">
        <f>G78-H78</f>
        <v>84</v>
      </c>
      <c r="J78" s="442">
        <f>$F78*I78</f>
        <v>-84000</v>
      </c>
      <c r="K78" s="442">
        <f>J78/1000000</f>
        <v>-0.084</v>
      </c>
      <c r="L78" s="318">
        <v>999492</v>
      </c>
      <c r="M78" s="319">
        <v>999508</v>
      </c>
      <c r="N78" s="442">
        <f>L78-M78</f>
        <v>-16</v>
      </c>
      <c r="O78" s="442">
        <f>$F78*N78</f>
        <v>16000</v>
      </c>
      <c r="P78" s="442">
        <f>O78/1000000</f>
        <v>0.016</v>
      </c>
      <c r="Q78" s="795"/>
    </row>
    <row r="79" spans="1:17" s="425" customFormat="1" ht="15.75" customHeight="1">
      <c r="A79" s="338">
        <v>10</v>
      </c>
      <c r="B79" s="339" t="s">
        <v>124</v>
      </c>
      <c r="C79" s="342">
        <v>5295135</v>
      </c>
      <c r="D79" s="38" t="s">
        <v>12</v>
      </c>
      <c r="E79" s="39" t="s">
        <v>323</v>
      </c>
      <c r="F79" s="348">
        <v>-1000</v>
      </c>
      <c r="G79" s="318">
        <v>939989</v>
      </c>
      <c r="H79" s="319">
        <v>939959</v>
      </c>
      <c r="I79" s="319">
        <f t="shared" si="12"/>
        <v>30</v>
      </c>
      <c r="J79" s="319">
        <f t="shared" si="13"/>
        <v>-30000</v>
      </c>
      <c r="K79" s="319">
        <f t="shared" si="14"/>
        <v>-0.03</v>
      </c>
      <c r="L79" s="318">
        <v>978398</v>
      </c>
      <c r="M79" s="319">
        <v>978388</v>
      </c>
      <c r="N79" s="319">
        <f t="shared" si="15"/>
        <v>10</v>
      </c>
      <c r="O79" s="319">
        <f t="shared" si="16"/>
        <v>-10000</v>
      </c>
      <c r="P79" s="319">
        <f t="shared" si="17"/>
        <v>-0.01</v>
      </c>
      <c r="Q79" s="741"/>
    </row>
    <row r="80" spans="1:17" s="425" customFormat="1" ht="15.75" customHeight="1">
      <c r="A80" s="338"/>
      <c r="B80" s="339"/>
      <c r="C80" s="342">
        <v>4865024</v>
      </c>
      <c r="D80" s="38" t="s">
        <v>12</v>
      </c>
      <c r="E80" s="39" t="s">
        <v>323</v>
      </c>
      <c r="F80" s="348">
        <v>-1000</v>
      </c>
      <c r="G80" s="318">
        <v>258</v>
      </c>
      <c r="H80" s="319">
        <v>0</v>
      </c>
      <c r="I80" s="319">
        <f>G80-H80</f>
        <v>258</v>
      </c>
      <c r="J80" s="319">
        <f>$F80*I80</f>
        <v>-258000</v>
      </c>
      <c r="K80" s="319">
        <f>J80/1000000</f>
        <v>-0.258</v>
      </c>
      <c r="L80" s="318">
        <v>25</v>
      </c>
      <c r="M80" s="319">
        <v>0</v>
      </c>
      <c r="N80" s="319">
        <f>L80-M80</f>
        <v>25</v>
      </c>
      <c r="O80" s="319">
        <f>$F80*N80</f>
        <v>-25000</v>
      </c>
      <c r="P80" s="319">
        <f>O80/1000000</f>
        <v>-0.025</v>
      </c>
      <c r="Q80" s="741" t="s">
        <v>485</v>
      </c>
    </row>
    <row r="81" spans="1:17" s="425" customFormat="1" ht="15.75" customHeight="1">
      <c r="A81" s="338"/>
      <c r="B81" s="341" t="s">
        <v>125</v>
      </c>
      <c r="C81" s="342"/>
      <c r="D81" s="38"/>
      <c r="E81" s="38"/>
      <c r="F81" s="348"/>
      <c r="G81" s="318"/>
      <c r="H81" s="319"/>
      <c r="I81" s="442"/>
      <c r="J81" s="442"/>
      <c r="K81" s="442"/>
      <c r="L81" s="318"/>
      <c r="M81" s="319"/>
      <c r="N81" s="442"/>
      <c r="O81" s="442"/>
      <c r="P81" s="442"/>
      <c r="Q81" s="429"/>
    </row>
    <row r="82" spans="1:17" s="425" customFormat="1" ht="15.75" customHeight="1">
      <c r="A82" s="338">
        <v>11</v>
      </c>
      <c r="B82" s="339" t="s">
        <v>126</v>
      </c>
      <c r="C82" s="342">
        <v>5295129</v>
      </c>
      <c r="D82" s="38" t="s">
        <v>12</v>
      </c>
      <c r="E82" s="39" t="s">
        <v>323</v>
      </c>
      <c r="F82" s="348">
        <v>-1000</v>
      </c>
      <c r="G82" s="318">
        <v>990650</v>
      </c>
      <c r="H82" s="319">
        <v>990342</v>
      </c>
      <c r="I82" s="442">
        <f>G82-H82</f>
        <v>308</v>
      </c>
      <c r="J82" s="442">
        <f>$F82*I82</f>
        <v>-308000</v>
      </c>
      <c r="K82" s="442">
        <f>J82/1000000</f>
        <v>-0.308</v>
      </c>
      <c r="L82" s="318">
        <v>955664</v>
      </c>
      <c r="M82" s="319">
        <v>955644</v>
      </c>
      <c r="N82" s="442">
        <f>L82-M82</f>
        <v>20</v>
      </c>
      <c r="O82" s="442">
        <f>$F82*N82</f>
        <v>-20000</v>
      </c>
      <c r="P82" s="442">
        <f>O82/1000000</f>
        <v>-0.02</v>
      </c>
      <c r="Q82" s="429"/>
    </row>
    <row r="83" spans="1:17" s="425" customFormat="1" ht="15.75" customHeight="1">
      <c r="A83" s="338">
        <v>12</v>
      </c>
      <c r="B83" s="339" t="s">
        <v>127</v>
      </c>
      <c r="C83" s="342">
        <v>4864917</v>
      </c>
      <c r="D83" s="38" t="s">
        <v>12</v>
      </c>
      <c r="E83" s="39" t="s">
        <v>323</v>
      </c>
      <c r="F83" s="348">
        <v>-1000</v>
      </c>
      <c r="G83" s="318">
        <v>967729</v>
      </c>
      <c r="H83" s="319">
        <v>967309</v>
      </c>
      <c r="I83" s="442">
        <f>G83-H83</f>
        <v>420</v>
      </c>
      <c r="J83" s="442">
        <f>$F83*I83</f>
        <v>-420000</v>
      </c>
      <c r="K83" s="442">
        <f>J83/1000000</f>
        <v>-0.42</v>
      </c>
      <c r="L83" s="318">
        <v>823895</v>
      </c>
      <c r="M83" s="319">
        <v>823834</v>
      </c>
      <c r="N83" s="442">
        <f>L83-M83</f>
        <v>61</v>
      </c>
      <c r="O83" s="442">
        <f>$F83*N83</f>
        <v>-61000</v>
      </c>
      <c r="P83" s="442">
        <f>O83/1000000</f>
        <v>-0.061</v>
      </c>
      <c r="Q83" s="429"/>
    </row>
    <row r="84" spans="1:17" s="425" customFormat="1" ht="15.75" customHeight="1">
      <c r="A84" s="338"/>
      <c r="B84" s="340" t="s">
        <v>128</v>
      </c>
      <c r="C84" s="342"/>
      <c r="D84" s="42"/>
      <c r="E84" s="42"/>
      <c r="F84" s="348"/>
      <c r="G84" s="318"/>
      <c r="H84" s="319"/>
      <c r="I84" s="442"/>
      <c r="J84" s="442"/>
      <c r="K84" s="442"/>
      <c r="L84" s="318"/>
      <c r="M84" s="319"/>
      <c r="N84" s="442"/>
      <c r="O84" s="442"/>
      <c r="P84" s="442"/>
      <c r="Q84" s="429"/>
    </row>
    <row r="85" spans="1:17" s="425" customFormat="1" ht="19.5" customHeight="1">
      <c r="A85" s="338">
        <v>13</v>
      </c>
      <c r="B85" s="339" t="s">
        <v>129</v>
      </c>
      <c r="C85" s="342">
        <v>4864838</v>
      </c>
      <c r="D85" s="38" t="s">
        <v>12</v>
      </c>
      <c r="E85" s="39" t="s">
        <v>323</v>
      </c>
      <c r="F85" s="348">
        <v>-5000</v>
      </c>
      <c r="G85" s="318">
        <v>12117</v>
      </c>
      <c r="H85" s="319">
        <v>11874</v>
      </c>
      <c r="I85" s="442">
        <f>G85-H85</f>
        <v>243</v>
      </c>
      <c r="J85" s="442">
        <f>$F85*I85</f>
        <v>-1215000</v>
      </c>
      <c r="K85" s="442">
        <f>J85/1000000</f>
        <v>-1.215</v>
      </c>
      <c r="L85" s="318">
        <v>40</v>
      </c>
      <c r="M85" s="319">
        <v>37</v>
      </c>
      <c r="N85" s="442">
        <f>L85-M85</f>
        <v>3</v>
      </c>
      <c r="O85" s="442">
        <f>$F85*N85</f>
        <v>-15000</v>
      </c>
      <c r="P85" s="442">
        <f>O85/1000000</f>
        <v>-0.015</v>
      </c>
      <c r="Q85" s="438"/>
    </row>
    <row r="86" spans="1:17" s="425" customFormat="1" ht="19.5" customHeight="1">
      <c r="A86" s="338">
        <v>14</v>
      </c>
      <c r="B86" s="339" t="s">
        <v>130</v>
      </c>
      <c r="C86" s="342">
        <v>4864929</v>
      </c>
      <c r="D86" s="38" t="s">
        <v>12</v>
      </c>
      <c r="E86" s="39" t="s">
        <v>323</v>
      </c>
      <c r="F86" s="348">
        <v>-1000</v>
      </c>
      <c r="G86" s="318">
        <v>15950</v>
      </c>
      <c r="H86" s="319">
        <v>14668</v>
      </c>
      <c r="I86" s="319">
        <f>G86-H86</f>
        <v>1282</v>
      </c>
      <c r="J86" s="319">
        <f>$F86*I86</f>
        <v>-1282000</v>
      </c>
      <c r="K86" s="319">
        <f>J86/1000000</f>
        <v>-1.282</v>
      </c>
      <c r="L86" s="318">
        <v>80</v>
      </c>
      <c r="M86" s="319">
        <v>77</v>
      </c>
      <c r="N86" s="319">
        <f>L86-M86</f>
        <v>3</v>
      </c>
      <c r="O86" s="319">
        <f>$F86*N86</f>
        <v>-3000</v>
      </c>
      <c r="P86" s="319">
        <f>O86/1000000</f>
        <v>-0.003</v>
      </c>
      <c r="Q86" s="438"/>
    </row>
    <row r="87" spans="1:17" s="425" customFormat="1" ht="19.5" customHeight="1">
      <c r="A87" s="338">
        <v>15</v>
      </c>
      <c r="B87" s="339" t="s">
        <v>387</v>
      </c>
      <c r="C87" s="342">
        <v>4864931</v>
      </c>
      <c r="D87" s="38" t="s">
        <v>12</v>
      </c>
      <c r="E87" s="39" t="s">
        <v>323</v>
      </c>
      <c r="F87" s="348">
        <v>-1000</v>
      </c>
      <c r="G87" s="318">
        <v>3493</v>
      </c>
      <c r="H87" s="319">
        <v>3042</v>
      </c>
      <c r="I87" s="319">
        <f>G87-H87</f>
        <v>451</v>
      </c>
      <c r="J87" s="319">
        <f>$F87*I87</f>
        <v>-451000</v>
      </c>
      <c r="K87" s="319">
        <f>J87/1000000</f>
        <v>-0.451</v>
      </c>
      <c r="L87" s="318">
        <v>999991</v>
      </c>
      <c r="M87" s="319">
        <v>999990</v>
      </c>
      <c r="N87" s="319">
        <f>L87-M87</f>
        <v>1</v>
      </c>
      <c r="O87" s="319">
        <f>$F87*N87</f>
        <v>-1000</v>
      </c>
      <c r="P87" s="319">
        <f>O87/1000000</f>
        <v>-0.001</v>
      </c>
      <c r="Q87" s="429"/>
    </row>
    <row r="88" spans="1:17" s="461" customFormat="1" ht="15.75" thickBot="1">
      <c r="A88" s="651"/>
      <c r="B88" s="745"/>
      <c r="C88" s="343"/>
      <c r="D88" s="85"/>
      <c r="E88" s="464"/>
      <c r="F88" s="343"/>
      <c r="G88" s="427"/>
      <c r="H88" s="428"/>
      <c r="I88" s="428"/>
      <c r="J88" s="428"/>
      <c r="K88" s="428"/>
      <c r="L88" s="427"/>
      <c r="M88" s="428"/>
      <c r="N88" s="428"/>
      <c r="O88" s="428"/>
      <c r="P88" s="428"/>
      <c r="Q88" s="746"/>
    </row>
    <row r="89" spans="1:17" ht="18.75" thickTop="1">
      <c r="A89" s="425"/>
      <c r="B89" s="286" t="s">
        <v>227</v>
      </c>
      <c r="C89" s="425"/>
      <c r="D89" s="425"/>
      <c r="E89" s="425"/>
      <c r="F89" s="549"/>
      <c r="G89" s="425"/>
      <c r="H89" s="425"/>
      <c r="I89" s="506"/>
      <c r="J89" s="506"/>
      <c r="K89" s="146">
        <f>SUM(K69:K88)</f>
        <v>-6.858999999999999</v>
      </c>
      <c r="L89" s="458"/>
      <c r="M89" s="425"/>
      <c r="N89" s="506"/>
      <c r="O89" s="506"/>
      <c r="P89" s="146">
        <f>SUM(P69:P88)</f>
        <v>-0.86</v>
      </c>
      <c r="Q89" s="425"/>
    </row>
    <row r="90" spans="2:16" ht="18">
      <c r="B90" s="286"/>
      <c r="F90" s="188"/>
      <c r="I90" s="16"/>
      <c r="J90" s="16"/>
      <c r="K90" s="19"/>
      <c r="L90" s="17"/>
      <c r="N90" s="16"/>
      <c r="O90" s="16"/>
      <c r="P90" s="287"/>
    </row>
    <row r="91" spans="2:16" ht="18">
      <c r="B91" s="286" t="s">
        <v>136</v>
      </c>
      <c r="F91" s="188"/>
      <c r="I91" s="16"/>
      <c r="J91" s="16"/>
      <c r="K91" s="335">
        <f>SUM(K89:K90)</f>
        <v>-6.858999999999999</v>
      </c>
      <c r="L91" s="17"/>
      <c r="N91" s="16"/>
      <c r="O91" s="16"/>
      <c r="P91" s="335">
        <f>SUM(P89:P90)</f>
        <v>-0.86</v>
      </c>
    </row>
    <row r="92" spans="6:16" ht="15">
      <c r="F92" s="188"/>
      <c r="I92" s="16"/>
      <c r="J92" s="16"/>
      <c r="K92" s="19"/>
      <c r="L92" s="17"/>
      <c r="N92" s="16"/>
      <c r="O92" s="16"/>
      <c r="P92" s="19"/>
    </row>
    <row r="93" spans="6:16" ht="15">
      <c r="F93" s="188"/>
      <c r="I93" s="16"/>
      <c r="J93" s="16"/>
      <c r="K93" s="19"/>
      <c r="L93" s="17"/>
      <c r="N93" s="16"/>
      <c r="O93" s="16"/>
      <c r="P93" s="19"/>
    </row>
    <row r="94" spans="6:18" ht="15">
      <c r="F94" s="188"/>
      <c r="I94" s="16"/>
      <c r="J94" s="16"/>
      <c r="K94" s="19"/>
      <c r="L94" s="17"/>
      <c r="N94" s="16"/>
      <c r="O94" s="16"/>
      <c r="P94" s="19"/>
      <c r="Q94" s="243" t="str">
        <f>NDPL!Q1</f>
        <v>DECEMBER-2021</v>
      </c>
      <c r="R94" s="243"/>
    </row>
    <row r="95" spans="1:16" ht="18.75" thickBot="1">
      <c r="A95" s="296" t="s">
        <v>226</v>
      </c>
      <c r="F95" s="188"/>
      <c r="G95" s="6"/>
      <c r="H95" s="6"/>
      <c r="I95" s="44" t="s">
        <v>7</v>
      </c>
      <c r="J95" s="17"/>
      <c r="K95" s="17"/>
      <c r="L95" s="17"/>
      <c r="M95" s="17"/>
      <c r="N95" s="44" t="s">
        <v>373</v>
      </c>
      <c r="O95" s="17"/>
      <c r="P95" s="17"/>
    </row>
    <row r="96" spans="1:17" ht="48" customHeight="1" thickBot="1" thickTop="1">
      <c r="A96" s="33" t="s">
        <v>8</v>
      </c>
      <c r="B96" s="30" t="s">
        <v>9</v>
      </c>
      <c r="C96" s="31" t="s">
        <v>1</v>
      </c>
      <c r="D96" s="31" t="s">
        <v>2</v>
      </c>
      <c r="E96" s="31" t="s">
        <v>3</v>
      </c>
      <c r="F96" s="31" t="s">
        <v>10</v>
      </c>
      <c r="G96" s="33" t="str">
        <f>NDPL!G5</f>
        <v>FINAL READING 31/12/2021</v>
      </c>
      <c r="H96" s="31" t="str">
        <f>NDPL!H5</f>
        <v>INTIAL READING 01/12/2021</v>
      </c>
      <c r="I96" s="31" t="s">
        <v>4</v>
      </c>
      <c r="J96" s="31" t="s">
        <v>5</v>
      </c>
      <c r="K96" s="31" t="s">
        <v>6</v>
      </c>
      <c r="L96" s="33" t="str">
        <f>NDPL!G5</f>
        <v>FINAL READING 31/12/2021</v>
      </c>
      <c r="M96" s="31" t="str">
        <f>NDPL!H5</f>
        <v>INTIAL READING 01/12/2021</v>
      </c>
      <c r="N96" s="31" t="s">
        <v>4</v>
      </c>
      <c r="O96" s="31" t="s">
        <v>5</v>
      </c>
      <c r="P96" s="31" t="s">
        <v>6</v>
      </c>
      <c r="Q96" s="32" t="s">
        <v>286</v>
      </c>
    </row>
    <row r="97" spans="1:16" ht="17.25" thickBot="1" thickTop="1">
      <c r="A97" s="5"/>
      <c r="B97" s="41"/>
      <c r="C97" s="4"/>
      <c r="D97" s="4"/>
      <c r="E97" s="4"/>
      <c r="F97" s="308"/>
      <c r="G97" s="4"/>
      <c r="H97" s="4"/>
      <c r="I97" s="4"/>
      <c r="J97" s="4"/>
      <c r="K97" s="4"/>
      <c r="L97" s="18"/>
      <c r="M97" s="4"/>
      <c r="N97" s="4"/>
      <c r="O97" s="4"/>
      <c r="P97" s="4"/>
    </row>
    <row r="98" spans="1:17" ht="15.75" customHeight="1" thickTop="1">
      <c r="A98" s="336"/>
      <c r="B98" s="345" t="s">
        <v>30</v>
      </c>
      <c r="C98" s="346"/>
      <c r="D98" s="79"/>
      <c r="E98" s="86"/>
      <c r="F98" s="309"/>
      <c r="G98" s="29"/>
      <c r="H98" s="23"/>
      <c r="I98" s="24"/>
      <c r="J98" s="24"/>
      <c r="K98" s="24"/>
      <c r="L98" s="22"/>
      <c r="M98" s="23"/>
      <c r="N98" s="24"/>
      <c r="O98" s="24"/>
      <c r="P98" s="24"/>
      <c r="Q98" s="142"/>
    </row>
    <row r="99" spans="1:17" s="425" customFormat="1" ht="15.75" customHeight="1">
      <c r="A99" s="338">
        <v>1</v>
      </c>
      <c r="B99" s="339" t="s">
        <v>31</v>
      </c>
      <c r="C99" s="342">
        <v>4864791</v>
      </c>
      <c r="D99" s="433" t="s">
        <v>12</v>
      </c>
      <c r="E99" s="434" t="s">
        <v>323</v>
      </c>
      <c r="F99" s="348">
        <v>-266.67</v>
      </c>
      <c r="G99" s="318">
        <v>994320</v>
      </c>
      <c r="H99" s="319">
        <v>994892</v>
      </c>
      <c r="I99" s="264">
        <f>G99-H99</f>
        <v>-572</v>
      </c>
      <c r="J99" s="264">
        <f>$F99*I99</f>
        <v>152535.24000000002</v>
      </c>
      <c r="K99" s="264">
        <f>J99/1000000</f>
        <v>0.15253524000000002</v>
      </c>
      <c r="L99" s="318">
        <v>83</v>
      </c>
      <c r="M99" s="319">
        <v>84</v>
      </c>
      <c r="N99" s="264">
        <f>L99-M99</f>
        <v>-1</v>
      </c>
      <c r="O99" s="264">
        <f>$F99*N99</f>
        <v>266.67</v>
      </c>
      <c r="P99" s="264">
        <f>O99/1000000</f>
        <v>0.00026667</v>
      </c>
      <c r="Q99" s="453"/>
    </row>
    <row r="100" spans="1:17" s="425" customFormat="1" ht="15.75" customHeight="1">
      <c r="A100" s="338">
        <v>2</v>
      </c>
      <c r="B100" s="339" t="s">
        <v>32</v>
      </c>
      <c r="C100" s="342">
        <v>4864867</v>
      </c>
      <c r="D100" s="38" t="s">
        <v>12</v>
      </c>
      <c r="E100" s="39" t="s">
        <v>323</v>
      </c>
      <c r="F100" s="348">
        <v>-500</v>
      </c>
      <c r="G100" s="318">
        <v>2228</v>
      </c>
      <c r="H100" s="319">
        <v>2266</v>
      </c>
      <c r="I100" s="264">
        <f>G100-H100</f>
        <v>-38</v>
      </c>
      <c r="J100" s="264">
        <f>$F100*I100</f>
        <v>19000</v>
      </c>
      <c r="K100" s="264">
        <f>J100/1000000</f>
        <v>0.019</v>
      </c>
      <c r="L100" s="318">
        <v>1164</v>
      </c>
      <c r="M100" s="319">
        <v>1150</v>
      </c>
      <c r="N100" s="319">
        <f>L100-M100</f>
        <v>14</v>
      </c>
      <c r="O100" s="319">
        <f>$F100*N100</f>
        <v>-7000</v>
      </c>
      <c r="P100" s="319">
        <f>O100/1000000</f>
        <v>-0.007</v>
      </c>
      <c r="Q100" s="429"/>
    </row>
    <row r="101" spans="1:17" s="425" customFormat="1" ht="15.75" customHeight="1">
      <c r="A101" s="338"/>
      <c r="B101" s="341" t="s">
        <v>352</v>
      </c>
      <c r="C101" s="342"/>
      <c r="D101" s="38"/>
      <c r="E101" s="39"/>
      <c r="F101" s="348"/>
      <c r="G101" s="318"/>
      <c r="H101" s="319"/>
      <c r="I101" s="264"/>
      <c r="J101" s="264"/>
      <c r="K101" s="264"/>
      <c r="L101" s="318"/>
      <c r="M101" s="319"/>
      <c r="N101" s="319"/>
      <c r="O101" s="319"/>
      <c r="P101" s="319"/>
      <c r="Q101" s="429"/>
    </row>
    <row r="102" spans="1:17" s="425" customFormat="1" ht="15">
      <c r="A102" s="338">
        <v>3</v>
      </c>
      <c r="B102" s="306" t="s">
        <v>103</v>
      </c>
      <c r="C102" s="342">
        <v>4865107</v>
      </c>
      <c r="D102" s="42" t="s">
        <v>12</v>
      </c>
      <c r="E102" s="39" t="s">
        <v>323</v>
      </c>
      <c r="F102" s="348">
        <v>-266.66</v>
      </c>
      <c r="G102" s="318">
        <v>1777</v>
      </c>
      <c r="H102" s="319">
        <v>1889</v>
      </c>
      <c r="I102" s="264">
        <f aca="true" t="shared" si="18" ref="I102:I111">G102-H102</f>
        <v>-112</v>
      </c>
      <c r="J102" s="264">
        <f aca="true" t="shared" si="19" ref="J102:J110">$F102*I102</f>
        <v>29865.920000000002</v>
      </c>
      <c r="K102" s="264">
        <f aca="true" t="shared" si="20" ref="K102:K110">J102/1000000</f>
        <v>0.02986592</v>
      </c>
      <c r="L102" s="318">
        <v>2321</v>
      </c>
      <c r="M102" s="319">
        <v>2323</v>
      </c>
      <c r="N102" s="319">
        <f aca="true" t="shared" si="21" ref="N102:N111">L102-M102</f>
        <v>-2</v>
      </c>
      <c r="O102" s="319">
        <f aca="true" t="shared" si="22" ref="O102:O110">$F102*N102</f>
        <v>533.32</v>
      </c>
      <c r="P102" s="319">
        <f aca="true" t="shared" si="23" ref="P102:P110">O102/1000000</f>
        <v>0.00053332</v>
      </c>
      <c r="Q102" s="454"/>
    </row>
    <row r="103" spans="1:17" s="425" customFormat="1" ht="15.75" customHeight="1">
      <c r="A103" s="338">
        <v>4</v>
      </c>
      <c r="B103" s="339" t="s">
        <v>104</v>
      </c>
      <c r="C103" s="342">
        <v>4865139</v>
      </c>
      <c r="D103" s="38" t="s">
        <v>12</v>
      </c>
      <c r="E103" s="39" t="s">
        <v>323</v>
      </c>
      <c r="F103" s="348">
        <v>-100</v>
      </c>
      <c r="G103" s="318">
        <v>4547</v>
      </c>
      <c r="H103" s="319">
        <v>3233</v>
      </c>
      <c r="I103" s="264">
        <f>G103-H103</f>
        <v>1314</v>
      </c>
      <c r="J103" s="264">
        <f>$F103*I103</f>
        <v>-131400</v>
      </c>
      <c r="K103" s="264">
        <f>J103/1000000</f>
        <v>-0.1314</v>
      </c>
      <c r="L103" s="318">
        <v>24</v>
      </c>
      <c r="M103" s="319">
        <v>16</v>
      </c>
      <c r="N103" s="319">
        <f>L103-M103</f>
        <v>8</v>
      </c>
      <c r="O103" s="319">
        <f>$F103*N103</f>
        <v>-800</v>
      </c>
      <c r="P103" s="319">
        <f>O103/1000000</f>
        <v>-0.0008</v>
      </c>
      <c r="Q103" s="429"/>
    </row>
    <row r="104" spans="1:17" s="425" customFormat="1" ht="15">
      <c r="A104" s="338">
        <v>5</v>
      </c>
      <c r="B104" s="339" t="s">
        <v>105</v>
      </c>
      <c r="C104" s="342">
        <v>4865136</v>
      </c>
      <c r="D104" s="38" t="s">
        <v>12</v>
      </c>
      <c r="E104" s="39" t="s">
        <v>323</v>
      </c>
      <c r="F104" s="348">
        <v>-200</v>
      </c>
      <c r="G104" s="318">
        <v>981337</v>
      </c>
      <c r="H104" s="319">
        <v>981791</v>
      </c>
      <c r="I104" s="264">
        <f t="shared" si="18"/>
        <v>-454</v>
      </c>
      <c r="J104" s="264">
        <f t="shared" si="19"/>
        <v>90800</v>
      </c>
      <c r="K104" s="264">
        <f t="shared" si="20"/>
        <v>0.0908</v>
      </c>
      <c r="L104" s="318">
        <v>999382</v>
      </c>
      <c r="M104" s="319">
        <v>999383</v>
      </c>
      <c r="N104" s="319">
        <f t="shared" si="21"/>
        <v>-1</v>
      </c>
      <c r="O104" s="319">
        <f t="shared" si="22"/>
        <v>200</v>
      </c>
      <c r="P104" s="319">
        <f t="shared" si="23"/>
        <v>0.0002</v>
      </c>
      <c r="Q104" s="732"/>
    </row>
    <row r="105" spans="1:17" s="425" customFormat="1" ht="15">
      <c r="A105" s="338">
        <v>6</v>
      </c>
      <c r="B105" s="339" t="s">
        <v>106</v>
      </c>
      <c r="C105" s="342">
        <v>4865172</v>
      </c>
      <c r="D105" s="38" t="s">
        <v>12</v>
      </c>
      <c r="E105" s="39" t="s">
        <v>323</v>
      </c>
      <c r="F105" s="348">
        <v>-1000</v>
      </c>
      <c r="G105" s="318">
        <v>1314</v>
      </c>
      <c r="H105" s="319">
        <v>1259</v>
      </c>
      <c r="I105" s="264">
        <f>G105-H105</f>
        <v>55</v>
      </c>
      <c r="J105" s="264">
        <f>$F105*I105</f>
        <v>-55000</v>
      </c>
      <c r="K105" s="264">
        <f>J105/1000000</f>
        <v>-0.055</v>
      </c>
      <c r="L105" s="318">
        <v>81</v>
      </c>
      <c r="M105" s="319">
        <v>81</v>
      </c>
      <c r="N105" s="319">
        <f>L105-M105</f>
        <v>0</v>
      </c>
      <c r="O105" s="319">
        <f>$F105*N105</f>
        <v>0</v>
      </c>
      <c r="P105" s="319">
        <f>O105/1000000</f>
        <v>0</v>
      </c>
      <c r="Q105" s="644"/>
    </row>
    <row r="106" spans="1:17" s="425" customFormat="1" ht="15">
      <c r="A106" s="338">
        <v>7</v>
      </c>
      <c r="B106" s="339" t="s">
        <v>107</v>
      </c>
      <c r="C106" s="342">
        <v>4864968</v>
      </c>
      <c r="D106" s="38" t="s">
        <v>12</v>
      </c>
      <c r="E106" s="39" t="s">
        <v>323</v>
      </c>
      <c r="F106" s="348">
        <v>-800</v>
      </c>
      <c r="G106" s="318">
        <v>3743</v>
      </c>
      <c r="H106" s="319">
        <v>3781</v>
      </c>
      <c r="I106" s="264">
        <f t="shared" si="18"/>
        <v>-38</v>
      </c>
      <c r="J106" s="264">
        <f t="shared" si="19"/>
        <v>30400</v>
      </c>
      <c r="K106" s="264">
        <f t="shared" si="20"/>
        <v>0.0304</v>
      </c>
      <c r="L106" s="318">
        <v>2733</v>
      </c>
      <c r="M106" s="319">
        <v>2757</v>
      </c>
      <c r="N106" s="319">
        <f t="shared" si="21"/>
        <v>-24</v>
      </c>
      <c r="O106" s="319">
        <f t="shared" si="22"/>
        <v>19200</v>
      </c>
      <c r="P106" s="319">
        <f t="shared" si="23"/>
        <v>0.0192</v>
      </c>
      <c r="Q106" s="438"/>
    </row>
    <row r="107" spans="1:17" s="425" customFormat="1" ht="15.75" customHeight="1">
      <c r="A107" s="338">
        <v>8</v>
      </c>
      <c r="B107" s="339" t="s">
        <v>348</v>
      </c>
      <c r="C107" s="342">
        <v>4865004</v>
      </c>
      <c r="D107" s="38" t="s">
        <v>12</v>
      </c>
      <c r="E107" s="39" t="s">
        <v>323</v>
      </c>
      <c r="F107" s="348">
        <v>-800</v>
      </c>
      <c r="G107" s="318">
        <v>2423</v>
      </c>
      <c r="H107" s="319">
        <v>2538</v>
      </c>
      <c r="I107" s="264">
        <f t="shared" si="18"/>
        <v>-115</v>
      </c>
      <c r="J107" s="264">
        <f t="shared" si="19"/>
        <v>92000</v>
      </c>
      <c r="K107" s="264">
        <f t="shared" si="20"/>
        <v>0.092</v>
      </c>
      <c r="L107" s="318">
        <v>1313</v>
      </c>
      <c r="M107" s="319">
        <v>1325</v>
      </c>
      <c r="N107" s="319">
        <f t="shared" si="21"/>
        <v>-12</v>
      </c>
      <c r="O107" s="319">
        <f t="shared" si="22"/>
        <v>9600</v>
      </c>
      <c r="P107" s="319">
        <f t="shared" si="23"/>
        <v>0.0096</v>
      </c>
      <c r="Q107" s="454"/>
    </row>
    <row r="108" spans="1:17" s="425" customFormat="1" ht="15.75" customHeight="1">
      <c r="A108" s="338">
        <v>9</v>
      </c>
      <c r="B108" s="339" t="s">
        <v>370</v>
      </c>
      <c r="C108" s="342">
        <v>4865050</v>
      </c>
      <c r="D108" s="38" t="s">
        <v>12</v>
      </c>
      <c r="E108" s="39" t="s">
        <v>323</v>
      </c>
      <c r="F108" s="348">
        <v>-800</v>
      </c>
      <c r="G108" s="263">
        <v>982119</v>
      </c>
      <c r="H108" s="264">
        <v>982119</v>
      </c>
      <c r="I108" s="264">
        <f>G108-H108</f>
        <v>0</v>
      </c>
      <c r="J108" s="264">
        <f t="shared" si="19"/>
        <v>0</v>
      </c>
      <c r="K108" s="264">
        <f t="shared" si="20"/>
        <v>0</v>
      </c>
      <c r="L108" s="263">
        <v>998603</v>
      </c>
      <c r="M108" s="264">
        <v>998603</v>
      </c>
      <c r="N108" s="264">
        <f>L108-M108</f>
        <v>0</v>
      </c>
      <c r="O108" s="264">
        <f t="shared" si="22"/>
        <v>0</v>
      </c>
      <c r="P108" s="264">
        <f t="shared" si="23"/>
        <v>0</v>
      </c>
      <c r="Q108" s="429"/>
    </row>
    <row r="109" spans="1:17" s="425" customFormat="1" ht="15.75" customHeight="1">
      <c r="A109" s="338">
        <v>10</v>
      </c>
      <c r="B109" s="339" t="s">
        <v>369</v>
      </c>
      <c r="C109" s="342">
        <v>4864998</v>
      </c>
      <c r="D109" s="38" t="s">
        <v>12</v>
      </c>
      <c r="E109" s="39" t="s">
        <v>323</v>
      </c>
      <c r="F109" s="348">
        <v>-800</v>
      </c>
      <c r="G109" s="263">
        <v>950267</v>
      </c>
      <c r="H109" s="264">
        <v>950267</v>
      </c>
      <c r="I109" s="264">
        <f>G109-H109</f>
        <v>0</v>
      </c>
      <c r="J109" s="264">
        <f t="shared" si="19"/>
        <v>0</v>
      </c>
      <c r="K109" s="264">
        <f t="shared" si="20"/>
        <v>0</v>
      </c>
      <c r="L109" s="263">
        <v>979419</v>
      </c>
      <c r="M109" s="264">
        <v>979419</v>
      </c>
      <c r="N109" s="264">
        <f>L109-M109</f>
        <v>0</v>
      </c>
      <c r="O109" s="264">
        <f t="shared" si="22"/>
        <v>0</v>
      </c>
      <c r="P109" s="264">
        <f t="shared" si="23"/>
        <v>0</v>
      </c>
      <c r="Q109" s="429"/>
    </row>
    <row r="110" spans="1:17" s="425" customFormat="1" ht="15.75" customHeight="1">
      <c r="A110" s="338">
        <v>11</v>
      </c>
      <c r="B110" s="339" t="s">
        <v>363</v>
      </c>
      <c r="C110" s="342">
        <v>4864993</v>
      </c>
      <c r="D110" s="158" t="s">
        <v>12</v>
      </c>
      <c r="E110" s="246" t="s">
        <v>323</v>
      </c>
      <c r="F110" s="348">
        <v>-800</v>
      </c>
      <c r="G110" s="318">
        <v>948598</v>
      </c>
      <c r="H110" s="319">
        <v>949323</v>
      </c>
      <c r="I110" s="264">
        <f t="shared" si="18"/>
        <v>-725</v>
      </c>
      <c r="J110" s="264">
        <f t="shared" si="19"/>
        <v>580000</v>
      </c>
      <c r="K110" s="264">
        <f t="shared" si="20"/>
        <v>0.58</v>
      </c>
      <c r="L110" s="318">
        <v>989441</v>
      </c>
      <c r="M110" s="319">
        <v>989604</v>
      </c>
      <c r="N110" s="319">
        <f t="shared" si="21"/>
        <v>-163</v>
      </c>
      <c r="O110" s="319">
        <f t="shared" si="22"/>
        <v>130400</v>
      </c>
      <c r="P110" s="319">
        <f t="shared" si="23"/>
        <v>0.1304</v>
      </c>
      <c r="Q110" s="430"/>
    </row>
    <row r="111" spans="1:17" s="425" customFormat="1" ht="15.75" customHeight="1">
      <c r="A111" s="338">
        <v>12</v>
      </c>
      <c r="B111" s="339" t="s">
        <v>405</v>
      </c>
      <c r="C111" s="342">
        <v>5128403</v>
      </c>
      <c r="D111" s="158" t="s">
        <v>12</v>
      </c>
      <c r="E111" s="246" t="s">
        <v>323</v>
      </c>
      <c r="F111" s="348">
        <v>-2000</v>
      </c>
      <c r="G111" s="318">
        <v>992870</v>
      </c>
      <c r="H111" s="319">
        <v>992961</v>
      </c>
      <c r="I111" s="264">
        <f t="shared" si="18"/>
        <v>-91</v>
      </c>
      <c r="J111" s="264">
        <f>$F111*I111</f>
        <v>182000</v>
      </c>
      <c r="K111" s="264">
        <f>J111/1000000</f>
        <v>0.182</v>
      </c>
      <c r="L111" s="318">
        <v>999500</v>
      </c>
      <c r="M111" s="319">
        <v>999548</v>
      </c>
      <c r="N111" s="319">
        <f t="shared" si="21"/>
        <v>-48</v>
      </c>
      <c r="O111" s="319">
        <f>$F111*N111</f>
        <v>96000</v>
      </c>
      <c r="P111" s="319">
        <f>O111/1000000</f>
        <v>0.096</v>
      </c>
      <c r="Q111" s="455"/>
    </row>
    <row r="112" spans="1:17" s="425" customFormat="1" ht="15.75" customHeight="1">
      <c r="A112" s="338"/>
      <c r="B112" s="340" t="s">
        <v>353</v>
      </c>
      <c r="C112" s="342"/>
      <c r="D112" s="42"/>
      <c r="E112" s="42"/>
      <c r="F112" s="348"/>
      <c r="G112" s="318"/>
      <c r="H112" s="319"/>
      <c r="I112" s="264"/>
      <c r="J112" s="264"/>
      <c r="K112" s="264"/>
      <c r="L112" s="318"/>
      <c r="M112" s="319"/>
      <c r="N112" s="319"/>
      <c r="O112" s="319"/>
      <c r="P112" s="319"/>
      <c r="Q112" s="429"/>
    </row>
    <row r="113" spans="1:17" s="425" customFormat="1" ht="15.75" customHeight="1">
      <c r="A113" s="338">
        <v>13</v>
      </c>
      <c r="B113" s="339" t="s">
        <v>108</v>
      </c>
      <c r="C113" s="342">
        <v>4864949</v>
      </c>
      <c r="D113" s="38" t="s">
        <v>12</v>
      </c>
      <c r="E113" s="39" t="s">
        <v>323</v>
      </c>
      <c r="F113" s="348">
        <v>-2000</v>
      </c>
      <c r="G113" s="318">
        <v>987619</v>
      </c>
      <c r="H113" s="319">
        <v>987803</v>
      </c>
      <c r="I113" s="264">
        <f>G113-H113</f>
        <v>-184</v>
      </c>
      <c r="J113" s="264">
        <f>$F113*I113</f>
        <v>368000</v>
      </c>
      <c r="K113" s="264">
        <f>J113/1000000</f>
        <v>0.368</v>
      </c>
      <c r="L113" s="318">
        <v>999403</v>
      </c>
      <c r="M113" s="319">
        <v>999464</v>
      </c>
      <c r="N113" s="319">
        <f>L113-M113</f>
        <v>-61</v>
      </c>
      <c r="O113" s="319">
        <f>$F113*N113</f>
        <v>122000</v>
      </c>
      <c r="P113" s="319">
        <f>O113/1000000</f>
        <v>0.122</v>
      </c>
      <c r="Q113" s="439"/>
    </row>
    <row r="114" spans="1:17" s="425" customFormat="1" ht="15.75" customHeight="1">
      <c r="A114" s="338">
        <v>14</v>
      </c>
      <c r="B114" s="339" t="s">
        <v>109</v>
      </c>
      <c r="C114" s="342">
        <v>4865016</v>
      </c>
      <c r="D114" s="38" t="s">
        <v>12</v>
      </c>
      <c r="E114" s="39" t="s">
        <v>323</v>
      </c>
      <c r="F114" s="348">
        <v>-800</v>
      </c>
      <c r="G114" s="263">
        <v>7</v>
      </c>
      <c r="H114" s="264">
        <v>7</v>
      </c>
      <c r="I114" s="301">
        <v>0</v>
      </c>
      <c r="J114" s="301">
        <v>0</v>
      </c>
      <c r="K114" s="301">
        <v>0</v>
      </c>
      <c r="L114" s="263">
        <v>999722</v>
      </c>
      <c r="M114" s="264">
        <v>999722</v>
      </c>
      <c r="N114" s="301">
        <v>0</v>
      </c>
      <c r="O114" s="301">
        <v>0</v>
      </c>
      <c r="P114" s="301">
        <v>0</v>
      </c>
      <c r="Q114" s="439"/>
    </row>
    <row r="115" spans="1:17" s="425" customFormat="1" ht="15.75" customHeight="1">
      <c r="A115" s="338"/>
      <c r="B115" s="341" t="s">
        <v>110</v>
      </c>
      <c r="C115" s="342"/>
      <c r="D115" s="38"/>
      <c r="E115" s="38"/>
      <c r="F115" s="348"/>
      <c r="G115" s="318"/>
      <c r="H115" s="319"/>
      <c r="I115" s="264"/>
      <c r="J115" s="264"/>
      <c r="K115" s="264"/>
      <c r="L115" s="318"/>
      <c r="M115" s="319"/>
      <c r="N115" s="319"/>
      <c r="O115" s="319"/>
      <c r="P115" s="319"/>
      <c r="Q115" s="429"/>
    </row>
    <row r="116" spans="1:17" s="425" customFormat="1" ht="15.75" customHeight="1">
      <c r="A116" s="338">
        <v>15</v>
      </c>
      <c r="B116" s="306" t="s">
        <v>42</v>
      </c>
      <c r="C116" s="342">
        <v>4864843</v>
      </c>
      <c r="D116" s="42" t="s">
        <v>12</v>
      </c>
      <c r="E116" s="39" t="s">
        <v>323</v>
      </c>
      <c r="F116" s="348">
        <v>-1000</v>
      </c>
      <c r="G116" s="318">
        <v>998129</v>
      </c>
      <c r="H116" s="319">
        <v>998129</v>
      </c>
      <c r="I116" s="264">
        <f>G116-H116</f>
        <v>0</v>
      </c>
      <c r="J116" s="264">
        <f>$F116*I116</f>
        <v>0</v>
      </c>
      <c r="K116" s="264">
        <f>J116/1000000</f>
        <v>0</v>
      </c>
      <c r="L116" s="318">
        <v>25716</v>
      </c>
      <c r="M116" s="319">
        <v>26126</v>
      </c>
      <c r="N116" s="319">
        <f>L116-M116</f>
        <v>-410</v>
      </c>
      <c r="O116" s="319">
        <f>$F116*N116</f>
        <v>410000</v>
      </c>
      <c r="P116" s="319">
        <f>O116/1000000</f>
        <v>0.41</v>
      </c>
      <c r="Q116" s="429"/>
    </row>
    <row r="117" spans="1:17" s="425" customFormat="1" ht="15.75" customHeight="1">
      <c r="A117" s="338"/>
      <c r="B117" s="341" t="s">
        <v>43</v>
      </c>
      <c r="C117" s="342"/>
      <c r="D117" s="38"/>
      <c r="E117" s="38"/>
      <c r="F117" s="348"/>
      <c r="G117" s="318"/>
      <c r="H117" s="319"/>
      <c r="I117" s="264"/>
      <c r="J117" s="264"/>
      <c r="K117" s="264"/>
      <c r="L117" s="318"/>
      <c r="M117" s="319"/>
      <c r="N117" s="319"/>
      <c r="O117" s="319"/>
      <c r="P117" s="319"/>
      <c r="Q117" s="429"/>
    </row>
    <row r="118" spans="1:17" s="425" customFormat="1" ht="15.75" customHeight="1">
      <c r="A118" s="338">
        <v>16</v>
      </c>
      <c r="B118" s="339" t="s">
        <v>76</v>
      </c>
      <c r="C118" s="342">
        <v>5295200</v>
      </c>
      <c r="D118" s="38" t="s">
        <v>12</v>
      </c>
      <c r="E118" s="39" t="s">
        <v>323</v>
      </c>
      <c r="F118" s="348">
        <v>-100</v>
      </c>
      <c r="G118" s="318">
        <v>998578</v>
      </c>
      <c r="H118" s="319">
        <v>998985</v>
      </c>
      <c r="I118" s="264">
        <f>G118-H118</f>
        <v>-407</v>
      </c>
      <c r="J118" s="264">
        <f>$F118*I118</f>
        <v>40700</v>
      </c>
      <c r="K118" s="264">
        <f>J118/1000000</f>
        <v>0.0407</v>
      </c>
      <c r="L118" s="318">
        <v>999841</v>
      </c>
      <c r="M118" s="319">
        <v>999845</v>
      </c>
      <c r="N118" s="319">
        <f>L118-M118</f>
        <v>-4</v>
      </c>
      <c r="O118" s="319">
        <f>$F118*N118</f>
        <v>400</v>
      </c>
      <c r="P118" s="319">
        <f>O118/1000000</f>
        <v>0.0004</v>
      </c>
      <c r="Q118" s="429"/>
    </row>
    <row r="119" spans="1:17" ht="15.75" customHeight="1">
      <c r="A119" s="338"/>
      <c r="B119" s="340" t="s">
        <v>46</v>
      </c>
      <c r="C119" s="326"/>
      <c r="D119" s="42"/>
      <c r="E119" s="42"/>
      <c r="F119" s="348"/>
      <c r="G119" s="318"/>
      <c r="H119" s="319"/>
      <c r="I119" s="367"/>
      <c r="J119" s="367"/>
      <c r="K119" s="365"/>
      <c r="L119" s="318"/>
      <c r="M119" s="319"/>
      <c r="N119" s="366"/>
      <c r="O119" s="366"/>
      <c r="P119" s="317"/>
      <c r="Q119" s="178"/>
    </row>
    <row r="120" spans="1:17" ht="15.75" customHeight="1">
      <c r="A120" s="338"/>
      <c r="B120" s="340" t="s">
        <v>47</v>
      </c>
      <c r="C120" s="326"/>
      <c r="D120" s="42"/>
      <c r="E120" s="42"/>
      <c r="F120" s="348"/>
      <c r="G120" s="318"/>
      <c r="H120" s="319"/>
      <c r="I120" s="367"/>
      <c r="J120" s="367"/>
      <c r="K120" s="365"/>
      <c r="L120" s="318"/>
      <c r="M120" s="319"/>
      <c r="N120" s="366"/>
      <c r="O120" s="366"/>
      <c r="P120" s="317"/>
      <c r="Q120" s="178"/>
    </row>
    <row r="121" spans="1:17" ht="15.75" customHeight="1">
      <c r="A121" s="344"/>
      <c r="B121" s="347" t="s">
        <v>60</v>
      </c>
      <c r="C121" s="342"/>
      <c r="D121" s="42"/>
      <c r="E121" s="42"/>
      <c r="F121" s="348"/>
      <c r="G121" s="318"/>
      <c r="H121" s="319"/>
      <c r="I121" s="365"/>
      <c r="J121" s="365"/>
      <c r="K121" s="365"/>
      <c r="L121" s="318"/>
      <c r="M121" s="319"/>
      <c r="N121" s="317"/>
      <c r="O121" s="317"/>
      <c r="P121" s="317"/>
      <c r="Q121" s="178"/>
    </row>
    <row r="122" spans="1:17" s="425" customFormat="1" ht="17.25" customHeight="1">
      <c r="A122" s="338">
        <v>17</v>
      </c>
      <c r="B122" s="465" t="s">
        <v>61</v>
      </c>
      <c r="C122" s="342">
        <v>4865088</v>
      </c>
      <c r="D122" s="38" t="s">
        <v>12</v>
      </c>
      <c r="E122" s="39" t="s">
        <v>323</v>
      </c>
      <c r="F122" s="348">
        <v>-166.66</v>
      </c>
      <c r="G122" s="318">
        <v>1412</v>
      </c>
      <c r="H122" s="319">
        <v>1412</v>
      </c>
      <c r="I122" s="264">
        <f>G122-H122</f>
        <v>0</v>
      </c>
      <c r="J122" s="264">
        <f>$F122*I122</f>
        <v>0</v>
      </c>
      <c r="K122" s="264">
        <f>J122/1000000</f>
        <v>0</v>
      </c>
      <c r="L122" s="318">
        <v>7172</v>
      </c>
      <c r="M122" s="319">
        <v>7172</v>
      </c>
      <c r="N122" s="319">
        <f>L122-M122</f>
        <v>0</v>
      </c>
      <c r="O122" s="319">
        <f>$F122*N122</f>
        <v>0</v>
      </c>
      <c r="P122" s="319">
        <f>O122/1000000</f>
        <v>0</v>
      </c>
      <c r="Q122" s="454"/>
    </row>
    <row r="123" spans="1:17" s="425" customFormat="1" ht="15.75" customHeight="1">
      <c r="A123" s="338">
        <v>18</v>
      </c>
      <c r="B123" s="465" t="s">
        <v>62</v>
      </c>
      <c r="C123" s="342">
        <v>4902579</v>
      </c>
      <c r="D123" s="38" t="s">
        <v>12</v>
      </c>
      <c r="E123" s="39" t="s">
        <v>323</v>
      </c>
      <c r="F123" s="348">
        <v>-500</v>
      </c>
      <c r="G123" s="318">
        <v>999781</v>
      </c>
      <c r="H123" s="319">
        <v>999797</v>
      </c>
      <c r="I123" s="264">
        <f>G123-H123</f>
        <v>-16</v>
      </c>
      <c r="J123" s="264">
        <f>$F123*I123</f>
        <v>8000</v>
      </c>
      <c r="K123" s="264">
        <f>J123/1000000</f>
        <v>0.008</v>
      </c>
      <c r="L123" s="318">
        <v>2259</v>
      </c>
      <c r="M123" s="319">
        <v>2261</v>
      </c>
      <c r="N123" s="319">
        <f>L123-M123</f>
        <v>-2</v>
      </c>
      <c r="O123" s="319">
        <f>$F123*N123</f>
        <v>1000</v>
      </c>
      <c r="P123" s="319">
        <f>O123/1000000</f>
        <v>0.001</v>
      </c>
      <c r="Q123" s="429"/>
    </row>
    <row r="124" spans="1:17" s="425" customFormat="1" ht="15.75" customHeight="1">
      <c r="A124" s="338">
        <v>19</v>
      </c>
      <c r="B124" s="465" t="s">
        <v>63</v>
      </c>
      <c r="C124" s="342">
        <v>4902526</v>
      </c>
      <c r="D124" s="38" t="s">
        <v>12</v>
      </c>
      <c r="E124" s="39" t="s">
        <v>323</v>
      </c>
      <c r="F124" s="348">
        <v>-500</v>
      </c>
      <c r="G124" s="318">
        <v>27</v>
      </c>
      <c r="H124" s="319">
        <v>29</v>
      </c>
      <c r="I124" s="264">
        <f>G124-H124</f>
        <v>-2</v>
      </c>
      <c r="J124" s="264">
        <f>$F124*I124</f>
        <v>1000</v>
      </c>
      <c r="K124" s="264">
        <f>J124/1000000</f>
        <v>0.001</v>
      </c>
      <c r="L124" s="318">
        <v>164</v>
      </c>
      <c r="M124" s="319">
        <v>160</v>
      </c>
      <c r="N124" s="319">
        <f>L124-M124</f>
        <v>4</v>
      </c>
      <c r="O124" s="319">
        <f>$F124*N124</f>
        <v>-2000</v>
      </c>
      <c r="P124" s="319">
        <f>O124/1000000</f>
        <v>-0.002</v>
      </c>
      <c r="Q124" s="429"/>
    </row>
    <row r="125" spans="1:17" s="425" customFormat="1" ht="15.75" customHeight="1">
      <c r="A125" s="338">
        <v>20</v>
      </c>
      <c r="B125" s="465" t="s">
        <v>64</v>
      </c>
      <c r="C125" s="342">
        <v>4865090</v>
      </c>
      <c r="D125" s="38" t="s">
        <v>12</v>
      </c>
      <c r="E125" s="39" t="s">
        <v>323</v>
      </c>
      <c r="F125" s="647">
        <v>-500</v>
      </c>
      <c r="G125" s="318">
        <v>1092</v>
      </c>
      <c r="H125" s="319">
        <v>1092</v>
      </c>
      <c r="I125" s="264">
        <f>G125-H125</f>
        <v>0</v>
      </c>
      <c r="J125" s="264">
        <f>$F125*I125</f>
        <v>0</v>
      </c>
      <c r="K125" s="264">
        <f>J125/1000000</f>
        <v>0</v>
      </c>
      <c r="L125" s="318">
        <v>1055</v>
      </c>
      <c r="M125" s="319">
        <v>998</v>
      </c>
      <c r="N125" s="319">
        <f>L125-M125</f>
        <v>57</v>
      </c>
      <c r="O125" s="319">
        <f>$F125*N125</f>
        <v>-28500</v>
      </c>
      <c r="P125" s="319">
        <f>O125/1000000</f>
        <v>-0.0285</v>
      </c>
      <c r="Q125" s="429"/>
    </row>
    <row r="126" spans="1:17" s="425" customFormat="1" ht="15.75" customHeight="1">
      <c r="A126" s="338"/>
      <c r="B126" s="347" t="s">
        <v>30</v>
      </c>
      <c r="C126" s="342"/>
      <c r="D126" s="42"/>
      <c r="E126" s="42"/>
      <c r="F126" s="348"/>
      <c r="G126" s="318"/>
      <c r="H126" s="319"/>
      <c r="I126" s="264"/>
      <c r="J126" s="264"/>
      <c r="K126" s="264"/>
      <c r="L126" s="318"/>
      <c r="M126" s="319"/>
      <c r="N126" s="319"/>
      <c r="O126" s="319"/>
      <c r="P126" s="319"/>
      <c r="Q126" s="429"/>
    </row>
    <row r="127" spans="1:17" s="425" customFormat="1" ht="15.75" customHeight="1">
      <c r="A127" s="338">
        <v>21</v>
      </c>
      <c r="B127" s="738" t="s">
        <v>65</v>
      </c>
      <c r="C127" s="342">
        <v>4864797</v>
      </c>
      <c r="D127" s="38" t="s">
        <v>12</v>
      </c>
      <c r="E127" s="39" t="s">
        <v>323</v>
      </c>
      <c r="F127" s="348">
        <v>-100</v>
      </c>
      <c r="G127" s="318">
        <v>62020</v>
      </c>
      <c r="H127" s="319">
        <v>62699</v>
      </c>
      <c r="I127" s="264">
        <f>G127-H127</f>
        <v>-679</v>
      </c>
      <c r="J127" s="264">
        <f>$F127*I127</f>
        <v>67900</v>
      </c>
      <c r="K127" s="264">
        <f>J127/1000000</f>
        <v>0.0679</v>
      </c>
      <c r="L127" s="318">
        <v>2406</v>
      </c>
      <c r="M127" s="319">
        <v>2406</v>
      </c>
      <c r="N127" s="319">
        <f>L127-M127</f>
        <v>0</v>
      </c>
      <c r="O127" s="319">
        <f>$F127*N127</f>
        <v>0</v>
      </c>
      <c r="P127" s="319">
        <f>O127/1000000</f>
        <v>0</v>
      </c>
      <c r="Q127" s="429"/>
    </row>
    <row r="128" spans="1:17" s="425" customFormat="1" ht="15.75" customHeight="1">
      <c r="A128" s="338">
        <v>22</v>
      </c>
      <c r="B128" s="738" t="s">
        <v>134</v>
      </c>
      <c r="C128" s="342">
        <v>4865074</v>
      </c>
      <c r="D128" s="38" t="s">
        <v>12</v>
      </c>
      <c r="E128" s="39" t="s">
        <v>323</v>
      </c>
      <c r="F128" s="348">
        <v>-133.33</v>
      </c>
      <c r="G128" s="318">
        <v>231</v>
      </c>
      <c r="H128" s="319">
        <v>259</v>
      </c>
      <c r="I128" s="264">
        <f>G128-H128</f>
        <v>-28</v>
      </c>
      <c r="J128" s="264">
        <f>$F128*I128</f>
        <v>3733.2400000000002</v>
      </c>
      <c r="K128" s="264">
        <f>J128/1000000</f>
        <v>0.00373324</v>
      </c>
      <c r="L128" s="318">
        <v>790</v>
      </c>
      <c r="M128" s="319">
        <v>792</v>
      </c>
      <c r="N128" s="319">
        <f>L128-M128</f>
        <v>-2</v>
      </c>
      <c r="O128" s="319">
        <f>$F128*N128</f>
        <v>266.66</v>
      </c>
      <c r="P128" s="319">
        <f>O128/1000000</f>
        <v>0.00026666</v>
      </c>
      <c r="Q128" s="429"/>
    </row>
    <row r="129" spans="1:17" s="425" customFormat="1" ht="15.75" customHeight="1">
      <c r="A129" s="338"/>
      <c r="B129" s="347" t="s">
        <v>459</v>
      </c>
      <c r="C129" s="342"/>
      <c r="D129" s="38"/>
      <c r="E129" s="39"/>
      <c r="F129" s="348"/>
      <c r="G129" s="318"/>
      <c r="H129" s="319"/>
      <c r="I129" s="264"/>
      <c r="J129" s="264"/>
      <c r="K129" s="264"/>
      <c r="L129" s="318"/>
      <c r="M129" s="319"/>
      <c r="N129" s="319"/>
      <c r="O129" s="319"/>
      <c r="P129" s="319"/>
      <c r="Q129" s="429"/>
    </row>
    <row r="130" spans="1:17" s="425" customFormat="1" ht="14.25" customHeight="1">
      <c r="A130" s="338">
        <v>23</v>
      </c>
      <c r="B130" s="339" t="s">
        <v>59</v>
      </c>
      <c r="C130" s="342">
        <v>4902568</v>
      </c>
      <c r="D130" s="38" t="s">
        <v>12</v>
      </c>
      <c r="E130" s="39" t="s">
        <v>323</v>
      </c>
      <c r="F130" s="348">
        <v>-100</v>
      </c>
      <c r="G130" s="318">
        <v>993510</v>
      </c>
      <c r="H130" s="319">
        <v>993902</v>
      </c>
      <c r="I130" s="264">
        <f>G130-H130</f>
        <v>-392</v>
      </c>
      <c r="J130" s="264">
        <f>$F130*I130</f>
        <v>39200</v>
      </c>
      <c r="K130" s="264">
        <f>J130/1000000</f>
        <v>0.0392</v>
      </c>
      <c r="L130" s="318">
        <v>2699</v>
      </c>
      <c r="M130" s="319">
        <v>2737</v>
      </c>
      <c r="N130" s="319">
        <f>L130-M130</f>
        <v>-38</v>
      </c>
      <c r="O130" s="319">
        <f>$F130*N130</f>
        <v>3800</v>
      </c>
      <c r="P130" s="319">
        <f>O130/1000000</f>
        <v>0.0038</v>
      </c>
      <c r="Q130" s="429"/>
    </row>
    <row r="131" spans="1:17" s="425" customFormat="1" ht="15.75" customHeight="1">
      <c r="A131" s="338"/>
      <c r="B131" s="341" t="s">
        <v>67</v>
      </c>
      <c r="C131" s="342"/>
      <c r="D131" s="38"/>
      <c r="E131" s="38"/>
      <c r="F131" s="348"/>
      <c r="G131" s="318"/>
      <c r="H131" s="319"/>
      <c r="I131" s="264"/>
      <c r="J131" s="264"/>
      <c r="K131" s="264"/>
      <c r="L131" s="318"/>
      <c r="M131" s="319"/>
      <c r="N131" s="319"/>
      <c r="O131" s="319"/>
      <c r="P131" s="319"/>
      <c r="Q131" s="429"/>
    </row>
    <row r="132" spans="1:17" s="425" customFormat="1" ht="15.75" customHeight="1">
      <c r="A132" s="338">
        <v>24</v>
      </c>
      <c r="B132" s="339" t="s">
        <v>68</v>
      </c>
      <c r="C132" s="342">
        <v>4902540</v>
      </c>
      <c r="D132" s="38" t="s">
        <v>12</v>
      </c>
      <c r="E132" s="39" t="s">
        <v>323</v>
      </c>
      <c r="F132" s="348">
        <v>-100</v>
      </c>
      <c r="G132" s="318">
        <v>8987</v>
      </c>
      <c r="H132" s="319">
        <v>9100</v>
      </c>
      <c r="I132" s="264">
        <f>G132-H132</f>
        <v>-113</v>
      </c>
      <c r="J132" s="264">
        <f>$F132*I132</f>
        <v>11300</v>
      </c>
      <c r="K132" s="264">
        <f>J132/1000000</f>
        <v>0.0113</v>
      </c>
      <c r="L132" s="318">
        <v>14864</v>
      </c>
      <c r="M132" s="319">
        <v>14853</v>
      </c>
      <c r="N132" s="319">
        <f>L132-M132</f>
        <v>11</v>
      </c>
      <c r="O132" s="319">
        <f>$F132*N132</f>
        <v>-1100</v>
      </c>
      <c r="P132" s="319">
        <f>O132/1000000</f>
        <v>-0.0011</v>
      </c>
      <c r="Q132" s="439"/>
    </row>
    <row r="133" spans="1:17" s="425" customFormat="1" ht="15.75" customHeight="1">
      <c r="A133" s="338">
        <v>25</v>
      </c>
      <c r="B133" s="339" t="s">
        <v>69</v>
      </c>
      <c r="C133" s="342">
        <v>4902520</v>
      </c>
      <c r="D133" s="38" t="s">
        <v>12</v>
      </c>
      <c r="E133" s="39" t="s">
        <v>323</v>
      </c>
      <c r="F133" s="342">
        <v>-100</v>
      </c>
      <c r="G133" s="318">
        <v>12810</v>
      </c>
      <c r="H133" s="319">
        <v>12647</v>
      </c>
      <c r="I133" s="264">
        <f>G133-H133</f>
        <v>163</v>
      </c>
      <c r="J133" s="264">
        <f>$F133*I133</f>
        <v>-16300</v>
      </c>
      <c r="K133" s="264">
        <f>J133/1000000</f>
        <v>-0.0163</v>
      </c>
      <c r="L133" s="318">
        <v>5679</v>
      </c>
      <c r="M133" s="319">
        <v>5665</v>
      </c>
      <c r="N133" s="319">
        <f>L133-M133</f>
        <v>14</v>
      </c>
      <c r="O133" s="319">
        <f>$F133*N133</f>
        <v>-1400</v>
      </c>
      <c r="P133" s="319">
        <f>O133/1000000</f>
        <v>-0.0014</v>
      </c>
      <c r="Q133" s="640"/>
    </row>
    <row r="134" spans="1:17" s="425" customFormat="1" ht="15.75" customHeight="1">
      <c r="A134" s="318">
        <v>26</v>
      </c>
      <c r="B134" s="747" t="s">
        <v>70</v>
      </c>
      <c r="C134" s="342">
        <v>4902536</v>
      </c>
      <c r="D134" s="38" t="s">
        <v>12</v>
      </c>
      <c r="E134" s="39" t="s">
        <v>323</v>
      </c>
      <c r="F134" s="342">
        <v>-100</v>
      </c>
      <c r="G134" s="318">
        <v>31395</v>
      </c>
      <c r="H134" s="319">
        <v>31262</v>
      </c>
      <c r="I134" s="319">
        <f>G134-H134</f>
        <v>133</v>
      </c>
      <c r="J134" s="319">
        <f>$F134*I134</f>
        <v>-13300</v>
      </c>
      <c r="K134" s="319">
        <f>J134/1000000</f>
        <v>-0.0133</v>
      </c>
      <c r="L134" s="318">
        <v>10930</v>
      </c>
      <c r="M134" s="319">
        <v>10919</v>
      </c>
      <c r="N134" s="319">
        <f>L134-M134</f>
        <v>11</v>
      </c>
      <c r="O134" s="319">
        <f>$F134*N134</f>
        <v>-1100</v>
      </c>
      <c r="P134" s="319">
        <f>O134/1000000</f>
        <v>-0.0011</v>
      </c>
      <c r="Q134" s="640"/>
    </row>
    <row r="135" spans="2:17" s="425" customFormat="1" ht="15.75" customHeight="1">
      <c r="B135" s="748" t="s">
        <v>465</v>
      </c>
      <c r="C135" s="678"/>
      <c r="D135" s="723"/>
      <c r="E135" s="724"/>
      <c r="F135" s="678"/>
      <c r="G135" s="318"/>
      <c r="H135" s="319"/>
      <c r="I135" s="672"/>
      <c r="J135" s="672"/>
      <c r="K135" s="725"/>
      <c r="L135" s="318"/>
      <c r="M135" s="319"/>
      <c r="N135" s="672"/>
      <c r="O135" s="672"/>
      <c r="P135" s="675"/>
      <c r="Q135" s="455"/>
    </row>
    <row r="136" spans="1:17" s="425" customFormat="1" ht="15.75" customHeight="1">
      <c r="A136" s="677">
        <v>27</v>
      </c>
      <c r="B136" s="679" t="s">
        <v>456</v>
      </c>
      <c r="C136" s="678" t="s">
        <v>464</v>
      </c>
      <c r="D136" s="38" t="s">
        <v>462</v>
      </c>
      <c r="E136" s="39" t="s">
        <v>323</v>
      </c>
      <c r="F136" s="678">
        <v>1</v>
      </c>
      <c r="G136" s="318">
        <v>58410</v>
      </c>
      <c r="H136" s="264">
        <v>58330</v>
      </c>
      <c r="I136" s="672">
        <f>G136-H136</f>
        <v>80</v>
      </c>
      <c r="J136" s="672">
        <f>$F136*I136</f>
        <v>80</v>
      </c>
      <c r="K136" s="817">
        <f>J136/1000000</f>
        <v>8E-05</v>
      </c>
      <c r="L136" s="318">
        <v>230070</v>
      </c>
      <c r="M136" s="264">
        <v>224590</v>
      </c>
      <c r="N136" s="672">
        <f>L136-M136</f>
        <v>5480</v>
      </c>
      <c r="O136" s="672">
        <f>$F136*N136</f>
        <v>5480</v>
      </c>
      <c r="P136" s="675">
        <f>O136/1000000</f>
        <v>0.00548</v>
      </c>
      <c r="Q136" s="818"/>
    </row>
    <row r="137" spans="1:17" s="425" customFormat="1" ht="15.75" customHeight="1">
      <c r="A137" s="677">
        <v>28</v>
      </c>
      <c r="B137" s="679" t="s">
        <v>457</v>
      </c>
      <c r="C137" s="678" t="s">
        <v>461</v>
      </c>
      <c r="D137" s="38" t="s">
        <v>462</v>
      </c>
      <c r="E137" s="39" t="s">
        <v>323</v>
      </c>
      <c r="F137" s="678">
        <v>1</v>
      </c>
      <c r="G137" s="318">
        <v>32310</v>
      </c>
      <c r="H137" s="264">
        <v>32290</v>
      </c>
      <c r="I137" s="672">
        <f>G137-H137</f>
        <v>20</v>
      </c>
      <c r="J137" s="672">
        <f>$F137*I137</f>
        <v>20</v>
      </c>
      <c r="K137" s="817">
        <f>J137/1000000</f>
        <v>2E-05</v>
      </c>
      <c r="L137" s="318">
        <v>393609</v>
      </c>
      <c r="M137" s="264">
        <v>378689</v>
      </c>
      <c r="N137" s="672">
        <f>L137-M137</f>
        <v>14920</v>
      </c>
      <c r="O137" s="672">
        <f>$F137*N137</f>
        <v>14920</v>
      </c>
      <c r="P137" s="675">
        <f>O137/1000000</f>
        <v>0.01492</v>
      </c>
      <c r="Q137" s="818"/>
    </row>
    <row r="138" spans="1:17" s="425" customFormat="1" ht="15.75" customHeight="1">
      <c r="A138" s="677">
        <v>29</v>
      </c>
      <c r="B138" s="679" t="s">
        <v>458</v>
      </c>
      <c r="C138" s="678" t="s">
        <v>463</v>
      </c>
      <c r="D138" s="38" t="s">
        <v>462</v>
      </c>
      <c r="E138" s="39" t="s">
        <v>323</v>
      </c>
      <c r="F138" s="678">
        <v>1</v>
      </c>
      <c r="G138" s="318">
        <v>129600</v>
      </c>
      <c r="H138" s="264">
        <v>129400</v>
      </c>
      <c r="I138" s="672">
        <f>G138-H138</f>
        <v>200</v>
      </c>
      <c r="J138" s="672">
        <f>$F138*I138</f>
        <v>200</v>
      </c>
      <c r="K138" s="817">
        <f>J138/1000000</f>
        <v>0.0002</v>
      </c>
      <c r="L138" s="318">
        <v>1240099</v>
      </c>
      <c r="M138" s="264">
        <v>1184400</v>
      </c>
      <c r="N138" s="672">
        <f>L138-M138</f>
        <v>55699</v>
      </c>
      <c r="O138" s="672">
        <f>$F138*N138</f>
        <v>55699</v>
      </c>
      <c r="P138" s="675">
        <f>O138/1000000</f>
        <v>0.055699</v>
      </c>
      <c r="Q138" s="818"/>
    </row>
    <row r="139" spans="1:17" s="425" customFormat="1" ht="15.75" customHeight="1">
      <c r="A139" s="677"/>
      <c r="B139" s="679"/>
      <c r="C139" s="678"/>
      <c r="D139" s="723"/>
      <c r="E139" s="724"/>
      <c r="F139" s="678"/>
      <c r="G139" s="677"/>
      <c r="H139" s="53"/>
      <c r="I139" s="672"/>
      <c r="J139" s="672"/>
      <c r="K139" s="725"/>
      <c r="L139" s="677"/>
      <c r="M139" s="53"/>
      <c r="N139" s="672"/>
      <c r="O139" s="672"/>
      <c r="P139" s="675"/>
      <c r="Q139" s="677"/>
    </row>
    <row r="140" spans="4:17" ht="16.5">
      <c r="D140" s="20"/>
      <c r="G140" s="318"/>
      <c r="K140" s="390">
        <f>SUM(K99:K139)</f>
        <v>1.5007344</v>
      </c>
      <c r="L140" s="318"/>
      <c r="M140" s="49"/>
      <c r="N140" s="49"/>
      <c r="O140" s="49"/>
      <c r="P140" s="368">
        <f>SUM(P99:P139)</f>
        <v>0.8278656500000001</v>
      </c>
      <c r="Q140" s="318"/>
    </row>
    <row r="141" spans="7:17" ht="15.75" thickBot="1">
      <c r="G141" s="427"/>
      <c r="K141" s="49"/>
      <c r="L141" s="427"/>
      <c r="M141" s="49"/>
      <c r="N141" s="49"/>
      <c r="O141" s="49"/>
      <c r="P141" s="49"/>
      <c r="Q141" s="427"/>
    </row>
    <row r="142" spans="11:16" ht="15" thickTop="1">
      <c r="K142" s="49"/>
      <c r="L142" s="49"/>
      <c r="M142" s="49"/>
      <c r="N142" s="49"/>
      <c r="O142" s="49"/>
      <c r="P142" s="49"/>
    </row>
    <row r="143" spans="17:18" ht="12.75">
      <c r="Q143" s="377" t="str">
        <f>NDPL!Q1</f>
        <v>DECEMBER-2021</v>
      </c>
      <c r="R143" s="243"/>
    </row>
    <row r="144" ht="13.5" thickBot="1"/>
    <row r="145" spans="1:17" ht="44.25" customHeight="1">
      <c r="A145" s="312"/>
      <c r="B145" s="310" t="s">
        <v>137</v>
      </c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6"/>
    </row>
    <row r="146" spans="1:17" ht="19.5" customHeight="1">
      <c r="A146" s="223"/>
      <c r="B146" s="269" t="s">
        <v>138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47"/>
    </row>
    <row r="147" spans="1:17" ht="19.5" customHeight="1">
      <c r="A147" s="223"/>
      <c r="B147" s="265" t="s">
        <v>228</v>
      </c>
      <c r="C147" s="17"/>
      <c r="D147" s="17"/>
      <c r="E147" s="17"/>
      <c r="F147" s="17"/>
      <c r="G147" s="17"/>
      <c r="H147" s="17"/>
      <c r="I147" s="17"/>
      <c r="J147" s="17"/>
      <c r="K147" s="192">
        <f>K60</f>
        <v>-23.949782880000004</v>
      </c>
      <c r="L147" s="192"/>
      <c r="M147" s="192"/>
      <c r="N147" s="192"/>
      <c r="O147" s="192"/>
      <c r="P147" s="192">
        <f>P60</f>
        <v>-1.34384086</v>
      </c>
      <c r="Q147" s="47"/>
    </row>
    <row r="148" spans="1:17" ht="19.5" customHeight="1">
      <c r="A148" s="223"/>
      <c r="B148" s="265" t="s">
        <v>229</v>
      </c>
      <c r="C148" s="17"/>
      <c r="D148" s="17"/>
      <c r="E148" s="17"/>
      <c r="F148" s="17"/>
      <c r="G148" s="17"/>
      <c r="H148" s="17"/>
      <c r="I148" s="17"/>
      <c r="J148" s="17"/>
      <c r="K148" s="391">
        <f>K140</f>
        <v>1.5007344</v>
      </c>
      <c r="L148" s="192"/>
      <c r="M148" s="192"/>
      <c r="N148" s="192"/>
      <c r="O148" s="192"/>
      <c r="P148" s="192">
        <f>P140</f>
        <v>0.8278656500000001</v>
      </c>
      <c r="Q148" s="47"/>
    </row>
    <row r="149" spans="1:17" ht="19.5" customHeight="1">
      <c r="A149" s="223"/>
      <c r="B149" s="265" t="s">
        <v>139</v>
      </c>
      <c r="C149" s="17"/>
      <c r="D149" s="17"/>
      <c r="E149" s="17"/>
      <c r="F149" s="17"/>
      <c r="G149" s="17"/>
      <c r="H149" s="17"/>
      <c r="I149" s="17"/>
      <c r="J149" s="17"/>
      <c r="K149" s="391">
        <f>'ROHTAK ROAD'!K43</f>
        <v>-0.3532</v>
      </c>
      <c r="L149" s="192"/>
      <c r="M149" s="192"/>
      <c r="N149" s="192"/>
      <c r="O149" s="192"/>
      <c r="P149" s="391">
        <f>'ROHTAK ROAD'!P43</f>
        <v>-0.0226125</v>
      </c>
      <c r="Q149" s="47"/>
    </row>
    <row r="150" spans="1:17" ht="19.5" customHeight="1">
      <c r="A150" s="223"/>
      <c r="B150" s="265" t="s">
        <v>140</v>
      </c>
      <c r="C150" s="17"/>
      <c r="D150" s="17"/>
      <c r="E150" s="17"/>
      <c r="F150" s="17"/>
      <c r="G150" s="17"/>
      <c r="H150" s="17"/>
      <c r="I150" s="17"/>
      <c r="J150" s="17"/>
      <c r="K150" s="391">
        <f>SUM(K147:K149)</f>
        <v>-22.802248480000006</v>
      </c>
      <c r="L150" s="192"/>
      <c r="M150" s="192"/>
      <c r="N150" s="192"/>
      <c r="O150" s="192"/>
      <c r="P150" s="391">
        <f>SUM(P147:P149)</f>
        <v>-0.5385877099999999</v>
      </c>
      <c r="Q150" s="47"/>
    </row>
    <row r="151" spans="1:17" ht="19.5" customHeight="1">
      <c r="A151" s="223"/>
      <c r="B151" s="269" t="s">
        <v>141</v>
      </c>
      <c r="C151" s="17"/>
      <c r="D151" s="17"/>
      <c r="E151" s="17"/>
      <c r="F151" s="17"/>
      <c r="G151" s="17"/>
      <c r="H151" s="17"/>
      <c r="I151" s="17"/>
      <c r="J151" s="17"/>
      <c r="K151" s="192"/>
      <c r="L151" s="192"/>
      <c r="M151" s="192"/>
      <c r="N151" s="192"/>
      <c r="O151" s="192"/>
      <c r="P151" s="192"/>
      <c r="Q151" s="47"/>
    </row>
    <row r="152" spans="1:17" ht="19.5" customHeight="1">
      <c r="A152" s="223"/>
      <c r="B152" s="265" t="s">
        <v>230</v>
      </c>
      <c r="C152" s="17"/>
      <c r="D152" s="17"/>
      <c r="E152" s="17"/>
      <c r="F152" s="17"/>
      <c r="G152" s="17"/>
      <c r="H152" s="17"/>
      <c r="I152" s="17"/>
      <c r="J152" s="17"/>
      <c r="K152" s="192">
        <f>K91</f>
        <v>-6.858999999999999</v>
      </c>
      <c r="L152" s="192"/>
      <c r="M152" s="192"/>
      <c r="N152" s="192"/>
      <c r="O152" s="192"/>
      <c r="P152" s="192">
        <f>P91</f>
        <v>-0.86</v>
      </c>
      <c r="Q152" s="47"/>
    </row>
    <row r="153" spans="1:17" ht="19.5" customHeight="1" thickBot="1">
      <c r="A153" s="224"/>
      <c r="B153" s="311" t="s">
        <v>142</v>
      </c>
      <c r="C153" s="48"/>
      <c r="D153" s="48"/>
      <c r="E153" s="48"/>
      <c r="F153" s="48"/>
      <c r="G153" s="48"/>
      <c r="H153" s="48"/>
      <c r="I153" s="48"/>
      <c r="J153" s="48"/>
      <c r="K153" s="392">
        <f>SUM(K150:K152)</f>
        <v>-29.661248480000005</v>
      </c>
      <c r="L153" s="190"/>
      <c r="M153" s="190"/>
      <c r="N153" s="190"/>
      <c r="O153" s="190"/>
      <c r="P153" s="189">
        <f>SUM(P150:P152)</f>
        <v>-1.39858771</v>
      </c>
      <c r="Q153" s="191"/>
    </row>
    <row r="154" ht="12.75">
      <c r="A154" s="223"/>
    </row>
    <row r="155" ht="12.75">
      <c r="A155" s="223"/>
    </row>
    <row r="156" ht="12.75">
      <c r="A156" s="223"/>
    </row>
    <row r="157" ht="13.5" thickBot="1">
      <c r="A157" s="224"/>
    </row>
    <row r="158" spans="1:17" ht="12.75">
      <c r="A158" s="217"/>
      <c r="B158" s="218"/>
      <c r="C158" s="218"/>
      <c r="D158" s="218"/>
      <c r="E158" s="218"/>
      <c r="F158" s="218"/>
      <c r="G158" s="218"/>
      <c r="H158" s="45"/>
      <c r="I158" s="45"/>
      <c r="J158" s="45"/>
      <c r="K158" s="45"/>
      <c r="L158" s="45"/>
      <c r="M158" s="45"/>
      <c r="N158" s="45"/>
      <c r="O158" s="45"/>
      <c r="P158" s="45"/>
      <c r="Q158" s="46"/>
    </row>
    <row r="159" spans="1:17" ht="23.25">
      <c r="A159" s="225" t="s">
        <v>304</v>
      </c>
      <c r="B159" s="209"/>
      <c r="C159" s="209"/>
      <c r="D159" s="209"/>
      <c r="E159" s="209"/>
      <c r="F159" s="209"/>
      <c r="G159" s="209"/>
      <c r="H159" s="17"/>
      <c r="I159" s="17"/>
      <c r="J159" s="17"/>
      <c r="K159" s="17"/>
      <c r="L159" s="17"/>
      <c r="M159" s="17"/>
      <c r="N159" s="17"/>
      <c r="O159" s="17"/>
      <c r="P159" s="17"/>
      <c r="Q159" s="47"/>
    </row>
    <row r="160" spans="1:17" ht="12.75">
      <c r="A160" s="219"/>
      <c r="B160" s="209"/>
      <c r="C160" s="209"/>
      <c r="D160" s="209"/>
      <c r="E160" s="209"/>
      <c r="F160" s="209"/>
      <c r="G160" s="209"/>
      <c r="H160" s="17"/>
      <c r="I160" s="17"/>
      <c r="J160" s="17"/>
      <c r="K160" s="17"/>
      <c r="L160" s="17"/>
      <c r="M160" s="17"/>
      <c r="N160" s="17"/>
      <c r="O160" s="17"/>
      <c r="P160" s="17"/>
      <c r="Q160" s="47"/>
    </row>
    <row r="161" spans="1:17" ht="12.75">
      <c r="A161" s="220"/>
      <c r="B161" s="221"/>
      <c r="C161" s="221"/>
      <c r="D161" s="221"/>
      <c r="E161" s="221"/>
      <c r="F161" s="221"/>
      <c r="G161" s="221"/>
      <c r="H161" s="17"/>
      <c r="I161" s="17"/>
      <c r="J161" s="17"/>
      <c r="K161" s="235" t="s">
        <v>316</v>
      </c>
      <c r="L161" s="17"/>
      <c r="M161" s="17"/>
      <c r="N161" s="17"/>
      <c r="O161" s="17"/>
      <c r="P161" s="235" t="s">
        <v>317</v>
      </c>
      <c r="Q161" s="47"/>
    </row>
    <row r="162" spans="1:17" ht="12.75">
      <c r="A162" s="222"/>
      <c r="B162" s="124"/>
      <c r="C162" s="124"/>
      <c r="D162" s="124"/>
      <c r="E162" s="124"/>
      <c r="F162" s="124"/>
      <c r="G162" s="124"/>
      <c r="H162" s="17"/>
      <c r="I162" s="17"/>
      <c r="J162" s="17"/>
      <c r="K162" s="17"/>
      <c r="L162" s="17"/>
      <c r="M162" s="17"/>
      <c r="N162" s="17"/>
      <c r="O162" s="17"/>
      <c r="P162" s="17"/>
      <c r="Q162" s="47"/>
    </row>
    <row r="163" spans="1:17" ht="12.75">
      <c r="A163" s="222"/>
      <c r="B163" s="124"/>
      <c r="C163" s="124"/>
      <c r="D163" s="124"/>
      <c r="E163" s="124"/>
      <c r="F163" s="124"/>
      <c r="G163" s="124"/>
      <c r="H163" s="17"/>
      <c r="I163" s="17"/>
      <c r="J163" s="17"/>
      <c r="K163" s="17"/>
      <c r="L163" s="17"/>
      <c r="M163" s="17"/>
      <c r="N163" s="17"/>
      <c r="O163" s="17"/>
      <c r="P163" s="17"/>
      <c r="Q163" s="47"/>
    </row>
    <row r="164" spans="1:17" ht="18">
      <c r="A164" s="226" t="s">
        <v>307</v>
      </c>
      <c r="B164" s="210"/>
      <c r="C164" s="210"/>
      <c r="D164" s="211"/>
      <c r="E164" s="211"/>
      <c r="F164" s="212"/>
      <c r="G164" s="211"/>
      <c r="H164" s="17"/>
      <c r="I164" s="17"/>
      <c r="J164" s="17"/>
      <c r="K164" s="369">
        <f>K153</f>
        <v>-29.661248480000005</v>
      </c>
      <c r="L164" s="211" t="s">
        <v>305</v>
      </c>
      <c r="M164" s="17"/>
      <c r="N164" s="17"/>
      <c r="O164" s="17"/>
      <c r="P164" s="369">
        <f>P153</f>
        <v>-1.39858771</v>
      </c>
      <c r="Q164" s="232" t="s">
        <v>305</v>
      </c>
    </row>
    <row r="165" spans="1:17" ht="18">
      <c r="A165" s="227"/>
      <c r="B165" s="213"/>
      <c r="C165" s="213"/>
      <c r="D165" s="209"/>
      <c r="E165" s="209"/>
      <c r="F165" s="214"/>
      <c r="G165" s="209"/>
      <c r="H165" s="17"/>
      <c r="I165" s="17"/>
      <c r="J165" s="17"/>
      <c r="K165" s="370"/>
      <c r="L165" s="209"/>
      <c r="M165" s="17"/>
      <c r="N165" s="17"/>
      <c r="O165" s="17"/>
      <c r="P165" s="370"/>
      <c r="Q165" s="233"/>
    </row>
    <row r="166" spans="1:17" ht="18">
      <c r="A166" s="228" t="s">
        <v>306</v>
      </c>
      <c r="B166" s="215"/>
      <c r="C166" s="43"/>
      <c r="D166" s="209"/>
      <c r="E166" s="209"/>
      <c r="F166" s="216"/>
      <c r="G166" s="211"/>
      <c r="H166" s="17"/>
      <c r="I166" s="17"/>
      <c r="J166" s="17"/>
      <c r="K166" s="370">
        <f>'STEPPED UP GENCO'!K43</f>
        <v>-4.04302291898613</v>
      </c>
      <c r="L166" s="211" t="s">
        <v>305</v>
      </c>
      <c r="M166" s="17"/>
      <c r="N166" s="17"/>
      <c r="O166" s="17"/>
      <c r="P166" s="370">
        <f>'STEPPED UP GENCO'!P43</f>
        <v>-0.003813754438509999</v>
      </c>
      <c r="Q166" s="232" t="s">
        <v>305</v>
      </c>
    </row>
    <row r="167" spans="1:17" ht="12.75">
      <c r="A167" s="223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47"/>
    </row>
    <row r="168" spans="1:17" ht="12.75">
      <c r="A168" s="223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7"/>
    </row>
    <row r="169" spans="1:17" ht="12.75">
      <c r="A169" s="223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47"/>
    </row>
    <row r="170" spans="1:17" ht="20.25">
      <c r="A170" s="223"/>
      <c r="B170" s="17"/>
      <c r="C170" s="17"/>
      <c r="D170" s="17"/>
      <c r="E170" s="17"/>
      <c r="F170" s="17"/>
      <c r="G170" s="17"/>
      <c r="H170" s="210"/>
      <c r="I170" s="210"/>
      <c r="J170" s="229" t="s">
        <v>308</v>
      </c>
      <c r="K170" s="329">
        <f>SUM(K164:K169)</f>
        <v>-33.70427139898614</v>
      </c>
      <c r="L170" s="229" t="s">
        <v>305</v>
      </c>
      <c r="M170" s="124"/>
      <c r="N170" s="17"/>
      <c r="O170" s="17"/>
      <c r="P170" s="329">
        <f>SUM(P164:P169)</f>
        <v>-1.4024014644385099</v>
      </c>
      <c r="Q170" s="349" t="s">
        <v>305</v>
      </c>
    </row>
    <row r="171" spans="1:17" ht="13.5" thickBot="1">
      <c r="A171" s="224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148"/>
    </row>
  </sheetData>
  <sheetProtection/>
  <printOptions/>
  <pageMargins left="0.51" right="0.5" top="0.58" bottom="0.5" header="0.5" footer="0.5"/>
  <pageSetup horizontalDpi="600" verticalDpi="600" orientation="landscape" scale="59" r:id="rId1"/>
  <rowBreaks count="3" manualBreakCount="3">
    <brk id="60" max="255" man="1"/>
    <brk id="93" max="255" man="1"/>
    <brk id="141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6"/>
  <sheetViews>
    <sheetView view="pageBreakPreview" zoomScale="85" zoomScaleNormal="70" zoomScaleSheetLayoutView="85" workbookViewId="0" topLeftCell="A82">
      <selection activeCell="G88" sqref="G88"/>
    </sheetView>
  </sheetViews>
  <sheetFormatPr defaultColWidth="9.140625" defaultRowHeight="12.75"/>
  <cols>
    <col min="1" max="1" width="7.421875" style="425" customWidth="1"/>
    <col min="2" max="2" width="29.57421875" style="425" customWidth="1"/>
    <col min="3" max="3" width="13.28125" style="425" customWidth="1"/>
    <col min="4" max="4" width="9.00390625" style="425" customWidth="1"/>
    <col min="5" max="5" width="16.57421875" style="425" customWidth="1"/>
    <col min="6" max="6" width="10.8515625" style="425" customWidth="1"/>
    <col min="7" max="7" width="14.00390625" style="425" customWidth="1"/>
    <col min="8" max="8" width="13.421875" style="425" customWidth="1"/>
    <col min="9" max="9" width="11.8515625" style="425" customWidth="1"/>
    <col min="10" max="10" width="16.28125" style="425" customWidth="1"/>
    <col min="11" max="11" width="20.00390625" style="425" customWidth="1"/>
    <col min="12" max="12" width="13.421875" style="425" customWidth="1"/>
    <col min="13" max="13" width="16.28125" style="425" customWidth="1"/>
    <col min="14" max="14" width="12.140625" style="425" customWidth="1"/>
    <col min="15" max="15" width="15.28125" style="425" customWidth="1"/>
    <col min="16" max="16" width="16.28125" style="425" customWidth="1"/>
    <col min="17" max="17" width="29.421875" style="425" customWidth="1"/>
    <col min="18" max="19" width="9.140625" style="425" hidden="1" customWidth="1"/>
    <col min="20" max="16384" width="9.140625" style="425" customWidth="1"/>
  </cols>
  <sheetData>
    <row r="1" spans="1:17" s="87" customFormat="1" ht="11.25" customHeight="1">
      <c r="A1" s="15" t="s">
        <v>216</v>
      </c>
      <c r="P1" s="755" t="str">
        <f>NDPL!$Q$1</f>
        <v>DECEMBER-2021</v>
      </c>
      <c r="Q1" s="755"/>
    </row>
    <row r="2" s="87" customFormat="1" ht="11.25" customHeight="1">
      <c r="A2" s="15" t="s">
        <v>217</v>
      </c>
    </row>
    <row r="3" s="87" customFormat="1" ht="11.25" customHeight="1">
      <c r="A3" s="15" t="s">
        <v>143</v>
      </c>
    </row>
    <row r="4" spans="1:16" s="87" customFormat="1" ht="11.25" customHeight="1" thickBot="1">
      <c r="A4" s="756" t="s">
        <v>177</v>
      </c>
      <c r="G4" s="91"/>
      <c r="H4" s="91"/>
      <c r="I4" s="753" t="s">
        <v>372</v>
      </c>
      <c r="J4" s="91"/>
      <c r="K4" s="91"/>
      <c r="L4" s="91"/>
      <c r="M4" s="91"/>
      <c r="N4" s="753" t="s">
        <v>373</v>
      </c>
      <c r="O4" s="91"/>
      <c r="P4" s="91"/>
    </row>
    <row r="5" spans="1:17" ht="36.75" customHeight="1" thickBot="1" thickTop="1">
      <c r="A5" s="476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tr">
        <f>NDPL!G5</f>
        <v>FINAL READING 31/12/2021</v>
      </c>
      <c r="H5" s="478" t="str">
        <f>NDPL!H5</f>
        <v>INTIAL READING 01/12/2021</v>
      </c>
      <c r="I5" s="478" t="s">
        <v>4</v>
      </c>
      <c r="J5" s="478" t="s">
        <v>5</v>
      </c>
      <c r="K5" s="478" t="s">
        <v>6</v>
      </c>
      <c r="L5" s="476" t="str">
        <f>NDPL!G5</f>
        <v>FINAL READING 31/12/2021</v>
      </c>
      <c r="M5" s="478" t="str">
        <f>NDPL!H5</f>
        <v>INTIAL READING 01/12/2021</v>
      </c>
      <c r="N5" s="478" t="s">
        <v>4</v>
      </c>
      <c r="O5" s="478" t="s">
        <v>5</v>
      </c>
      <c r="P5" s="478" t="s">
        <v>6</v>
      </c>
      <c r="Q5" s="499" t="s">
        <v>286</v>
      </c>
    </row>
    <row r="6" ht="2.25" customHeight="1" hidden="1" thickBot="1" thickTop="1"/>
    <row r="7" spans="1:17" ht="16.5" customHeight="1" thickTop="1">
      <c r="A7" s="266"/>
      <c r="B7" s="267" t="s">
        <v>144</v>
      </c>
      <c r="C7" s="268"/>
      <c r="D7" s="34"/>
      <c r="E7" s="34"/>
      <c r="F7" s="34"/>
      <c r="G7" s="27"/>
      <c r="H7" s="436"/>
      <c r="I7" s="436"/>
      <c r="J7" s="436"/>
      <c r="K7" s="436"/>
      <c r="L7" s="437"/>
      <c r="M7" s="436"/>
      <c r="N7" s="436"/>
      <c r="O7" s="436"/>
      <c r="P7" s="436"/>
      <c r="Q7" s="505"/>
    </row>
    <row r="8" spans="1:17" ht="16.5" customHeight="1">
      <c r="A8" s="255">
        <v>1</v>
      </c>
      <c r="B8" s="291" t="s">
        <v>145</v>
      </c>
      <c r="C8" s="292">
        <v>4865170</v>
      </c>
      <c r="D8" s="118" t="s">
        <v>12</v>
      </c>
      <c r="E8" s="91" t="s">
        <v>323</v>
      </c>
      <c r="F8" s="299">
        <v>1000</v>
      </c>
      <c r="G8" s="318">
        <v>998050</v>
      </c>
      <c r="H8" s="319">
        <v>998066</v>
      </c>
      <c r="I8" s="301">
        <f aca="true" t="shared" si="0" ref="I8:I17">G8-H8</f>
        <v>-16</v>
      </c>
      <c r="J8" s="301">
        <f aca="true" t="shared" si="1" ref="J8:J13">$F8*I8</f>
        <v>-16000</v>
      </c>
      <c r="K8" s="301">
        <f aca="true" t="shared" si="2" ref="K8:K13">J8/1000000</f>
        <v>-0.016</v>
      </c>
      <c r="L8" s="318">
        <v>997393</v>
      </c>
      <c r="M8" s="319">
        <v>998164</v>
      </c>
      <c r="N8" s="301">
        <f aca="true" t="shared" si="3" ref="N8:N17">L8-M8</f>
        <v>-771</v>
      </c>
      <c r="O8" s="301">
        <f aca="true" t="shared" si="4" ref="O8:O13">$F8*N8</f>
        <v>-771000</v>
      </c>
      <c r="P8" s="301">
        <f aca="true" t="shared" si="5" ref="P8:P13">O8/1000000</f>
        <v>-0.771</v>
      </c>
      <c r="Q8" s="439"/>
    </row>
    <row r="9" spans="1:17" ht="16.5" customHeight="1">
      <c r="A9" s="255">
        <v>2</v>
      </c>
      <c r="B9" s="291" t="s">
        <v>146</v>
      </c>
      <c r="C9" s="292">
        <v>4864887</v>
      </c>
      <c r="D9" s="118" t="s">
        <v>12</v>
      </c>
      <c r="E9" s="91" t="s">
        <v>323</v>
      </c>
      <c r="F9" s="299">
        <v>1000</v>
      </c>
      <c r="G9" s="318">
        <v>998769</v>
      </c>
      <c r="H9" s="319">
        <v>998804</v>
      </c>
      <c r="I9" s="301">
        <f t="shared" si="0"/>
        <v>-35</v>
      </c>
      <c r="J9" s="301">
        <f>$F9*I9</f>
        <v>-35000</v>
      </c>
      <c r="K9" s="301">
        <f>J9/1000000</f>
        <v>-0.035</v>
      </c>
      <c r="L9" s="318">
        <v>999427</v>
      </c>
      <c r="M9" s="319">
        <v>999694</v>
      </c>
      <c r="N9" s="301">
        <f t="shared" si="3"/>
        <v>-267</v>
      </c>
      <c r="O9" s="301">
        <f>$F9*N9</f>
        <v>-267000</v>
      </c>
      <c r="P9" s="810">
        <f>O9/1000000</f>
        <v>-0.267</v>
      </c>
      <c r="Q9" s="443"/>
    </row>
    <row r="10" spans="1:17" ht="16.5" customHeight="1">
      <c r="A10" s="255">
        <v>3</v>
      </c>
      <c r="B10" s="291" t="s">
        <v>147</v>
      </c>
      <c r="C10" s="292">
        <v>4864812</v>
      </c>
      <c r="D10" s="118" t="s">
        <v>12</v>
      </c>
      <c r="E10" s="91" t="s">
        <v>323</v>
      </c>
      <c r="F10" s="299">
        <v>200</v>
      </c>
      <c r="G10" s="318">
        <v>982757</v>
      </c>
      <c r="H10" s="319">
        <v>982822</v>
      </c>
      <c r="I10" s="301">
        <f t="shared" si="0"/>
        <v>-65</v>
      </c>
      <c r="J10" s="301">
        <f>$F10*I10</f>
        <v>-13000</v>
      </c>
      <c r="K10" s="301">
        <f>J10/1000000</f>
        <v>-0.013</v>
      </c>
      <c r="L10" s="318">
        <v>998038</v>
      </c>
      <c r="M10" s="319">
        <v>998478</v>
      </c>
      <c r="N10" s="301">
        <f t="shared" si="3"/>
        <v>-440</v>
      </c>
      <c r="O10" s="301">
        <f>$F10*N10</f>
        <v>-88000</v>
      </c>
      <c r="P10" s="301">
        <f>O10/1000000</f>
        <v>-0.088</v>
      </c>
      <c r="Q10" s="440"/>
    </row>
    <row r="11" spans="1:17" ht="16.5" customHeight="1">
      <c r="A11" s="255">
        <v>4</v>
      </c>
      <c r="B11" s="291" t="s">
        <v>148</v>
      </c>
      <c r="C11" s="292">
        <v>4865127</v>
      </c>
      <c r="D11" s="118" t="s">
        <v>12</v>
      </c>
      <c r="E11" s="91" t="s">
        <v>323</v>
      </c>
      <c r="F11" s="299">
        <v>1333.33</v>
      </c>
      <c r="G11" s="318">
        <v>999871</v>
      </c>
      <c r="H11" s="319">
        <v>999880</v>
      </c>
      <c r="I11" s="301">
        <f t="shared" si="0"/>
        <v>-9</v>
      </c>
      <c r="J11" s="301">
        <f t="shared" si="1"/>
        <v>-11999.97</v>
      </c>
      <c r="K11" s="301">
        <f t="shared" si="2"/>
        <v>-0.011999969999999999</v>
      </c>
      <c r="L11" s="318">
        <v>999773</v>
      </c>
      <c r="M11" s="319">
        <v>999791</v>
      </c>
      <c r="N11" s="301">
        <f t="shared" si="3"/>
        <v>-18</v>
      </c>
      <c r="O11" s="301">
        <f t="shared" si="4"/>
        <v>-23999.94</v>
      </c>
      <c r="P11" s="301">
        <f t="shared" si="5"/>
        <v>-0.023999939999999997</v>
      </c>
      <c r="Q11" s="785"/>
    </row>
    <row r="12" spans="1:17" ht="16.5" customHeight="1">
      <c r="A12" s="255">
        <v>5</v>
      </c>
      <c r="B12" s="291" t="s">
        <v>149</v>
      </c>
      <c r="C12" s="292">
        <v>4865177</v>
      </c>
      <c r="D12" s="118" t="s">
        <v>12</v>
      </c>
      <c r="E12" s="91" t="s">
        <v>323</v>
      </c>
      <c r="F12" s="299">
        <v>1500</v>
      </c>
      <c r="G12" s="318">
        <v>997916</v>
      </c>
      <c r="H12" s="319">
        <v>997952</v>
      </c>
      <c r="I12" s="301">
        <f t="shared" si="0"/>
        <v>-36</v>
      </c>
      <c r="J12" s="301">
        <f t="shared" si="1"/>
        <v>-54000</v>
      </c>
      <c r="K12" s="301">
        <f t="shared" si="2"/>
        <v>-0.054</v>
      </c>
      <c r="L12" s="318">
        <v>999677</v>
      </c>
      <c r="M12" s="319">
        <v>999918</v>
      </c>
      <c r="N12" s="301">
        <f t="shared" si="3"/>
        <v>-241</v>
      </c>
      <c r="O12" s="301">
        <f t="shared" si="4"/>
        <v>-361500</v>
      </c>
      <c r="P12" s="301">
        <f t="shared" si="5"/>
        <v>-0.3615</v>
      </c>
      <c r="Q12" s="737"/>
    </row>
    <row r="13" spans="1:17" ht="16.5" customHeight="1">
      <c r="A13" s="255">
        <v>6</v>
      </c>
      <c r="B13" s="291" t="s">
        <v>150</v>
      </c>
      <c r="C13" s="292">
        <v>4865111</v>
      </c>
      <c r="D13" s="118" t="s">
        <v>12</v>
      </c>
      <c r="E13" s="91" t="s">
        <v>323</v>
      </c>
      <c r="F13" s="299">
        <v>100</v>
      </c>
      <c r="G13" s="318">
        <v>11080</v>
      </c>
      <c r="H13" s="319">
        <v>11108</v>
      </c>
      <c r="I13" s="301">
        <f t="shared" si="0"/>
        <v>-28</v>
      </c>
      <c r="J13" s="301">
        <f t="shared" si="1"/>
        <v>-2800</v>
      </c>
      <c r="K13" s="301">
        <f t="shared" si="2"/>
        <v>-0.0028</v>
      </c>
      <c r="L13" s="318">
        <v>21659</v>
      </c>
      <c r="M13" s="319">
        <v>22212</v>
      </c>
      <c r="N13" s="301">
        <f t="shared" si="3"/>
        <v>-553</v>
      </c>
      <c r="O13" s="301">
        <f t="shared" si="4"/>
        <v>-55300</v>
      </c>
      <c r="P13" s="301">
        <f t="shared" si="5"/>
        <v>-0.0553</v>
      </c>
      <c r="Q13" s="440"/>
    </row>
    <row r="14" spans="1:17" ht="16.5" customHeight="1">
      <c r="A14" s="255">
        <v>7</v>
      </c>
      <c r="B14" s="291" t="s">
        <v>151</v>
      </c>
      <c r="C14" s="292">
        <v>4865160</v>
      </c>
      <c r="D14" s="118" t="s">
        <v>12</v>
      </c>
      <c r="E14" s="91" t="s">
        <v>323</v>
      </c>
      <c r="F14" s="299">
        <v>75</v>
      </c>
      <c r="G14" s="318">
        <v>998969</v>
      </c>
      <c r="H14" s="319">
        <v>1000000</v>
      </c>
      <c r="I14" s="301">
        <f>G14-H14</f>
        <v>-1031</v>
      </c>
      <c r="J14" s="301">
        <f>$F14*I14</f>
        <v>-77325</v>
      </c>
      <c r="K14" s="301">
        <f>J14/1000000</f>
        <v>-0.077325</v>
      </c>
      <c r="L14" s="318">
        <v>996368</v>
      </c>
      <c r="M14" s="319">
        <v>999957</v>
      </c>
      <c r="N14" s="301">
        <f>L14-M14</f>
        <v>-3589</v>
      </c>
      <c r="O14" s="301">
        <f>$F14*N14</f>
        <v>-269175</v>
      </c>
      <c r="P14" s="301">
        <f>O14/1000000</f>
        <v>-0.269175</v>
      </c>
      <c r="Q14" s="439"/>
    </row>
    <row r="15" spans="1:17" ht="16.5" customHeight="1">
      <c r="A15" s="255">
        <v>8</v>
      </c>
      <c r="B15" s="692" t="s">
        <v>152</v>
      </c>
      <c r="C15" s="292">
        <v>4865157</v>
      </c>
      <c r="D15" s="118" t="s">
        <v>12</v>
      </c>
      <c r="E15" s="91" t="s">
        <v>323</v>
      </c>
      <c r="F15" s="299">
        <v>75</v>
      </c>
      <c r="G15" s="318">
        <v>994445</v>
      </c>
      <c r="H15" s="319">
        <v>994828</v>
      </c>
      <c r="I15" s="301">
        <f t="shared" si="0"/>
        <v>-383</v>
      </c>
      <c r="J15" s="301">
        <f>$F15*I15</f>
        <v>-28725</v>
      </c>
      <c r="K15" s="301">
        <f>J15/1000000</f>
        <v>-0.028725</v>
      </c>
      <c r="L15" s="318">
        <v>994476</v>
      </c>
      <c r="M15" s="319">
        <v>998359</v>
      </c>
      <c r="N15" s="301">
        <f t="shared" si="3"/>
        <v>-3883</v>
      </c>
      <c r="O15" s="301">
        <f>$F15*N15</f>
        <v>-291225</v>
      </c>
      <c r="P15" s="301">
        <f>O15/1000000</f>
        <v>-0.291225</v>
      </c>
      <c r="Q15" s="440"/>
    </row>
    <row r="16" spans="1:17" ht="16.5" customHeight="1">
      <c r="A16" s="255">
        <v>9</v>
      </c>
      <c r="B16" s="291" t="s">
        <v>153</v>
      </c>
      <c r="C16" s="292">
        <v>4865183</v>
      </c>
      <c r="D16" s="118" t="s">
        <v>12</v>
      </c>
      <c r="E16" s="91" t="s">
        <v>323</v>
      </c>
      <c r="F16" s="299">
        <v>800</v>
      </c>
      <c r="G16" s="318">
        <v>997033</v>
      </c>
      <c r="H16" s="319">
        <v>997058</v>
      </c>
      <c r="I16" s="301">
        <f t="shared" si="0"/>
        <v>-25</v>
      </c>
      <c r="J16" s="301">
        <f>$F16*I16</f>
        <v>-20000</v>
      </c>
      <c r="K16" s="301">
        <f>J16/1000000</f>
        <v>-0.02</v>
      </c>
      <c r="L16" s="318">
        <v>999242</v>
      </c>
      <c r="M16" s="319">
        <v>999628</v>
      </c>
      <c r="N16" s="301">
        <f t="shared" si="3"/>
        <v>-386</v>
      </c>
      <c r="O16" s="301">
        <f>$F16*N16</f>
        <v>-308800</v>
      </c>
      <c r="P16" s="301">
        <f>O16/1000000</f>
        <v>-0.3088</v>
      </c>
      <c r="Q16" s="439"/>
    </row>
    <row r="17" spans="1:17" ht="16.5" customHeight="1">
      <c r="A17" s="255">
        <v>10</v>
      </c>
      <c r="B17" s="291" t="s">
        <v>452</v>
      </c>
      <c r="C17" s="292">
        <v>4865130</v>
      </c>
      <c r="D17" s="118" t="s">
        <v>12</v>
      </c>
      <c r="E17" s="91" t="s">
        <v>323</v>
      </c>
      <c r="F17" s="299">
        <v>1333.33</v>
      </c>
      <c r="G17" s="318">
        <v>988704</v>
      </c>
      <c r="H17" s="319">
        <v>988715</v>
      </c>
      <c r="I17" s="301">
        <f t="shared" si="0"/>
        <v>-11</v>
      </c>
      <c r="J17" s="301">
        <f>$F17*I17</f>
        <v>-14666.63</v>
      </c>
      <c r="K17" s="301">
        <f>J17/1000000</f>
        <v>-0.01466663</v>
      </c>
      <c r="L17" s="318">
        <v>265043</v>
      </c>
      <c r="M17" s="319">
        <v>265074</v>
      </c>
      <c r="N17" s="301">
        <f t="shared" si="3"/>
        <v>-31</v>
      </c>
      <c r="O17" s="301">
        <f>$F17*N17</f>
        <v>-41333.229999999996</v>
      </c>
      <c r="P17" s="301">
        <f>O17/1000000</f>
        <v>-0.04133323</v>
      </c>
      <c r="Q17" s="443"/>
    </row>
    <row r="18" spans="1:17" ht="16.5" customHeight="1">
      <c r="A18" s="255"/>
      <c r="B18" s="293" t="s">
        <v>473</v>
      </c>
      <c r="C18" s="292"/>
      <c r="D18" s="118"/>
      <c r="E18" s="118"/>
      <c r="F18" s="299"/>
      <c r="G18" s="318"/>
      <c r="H18" s="319"/>
      <c r="I18" s="301"/>
      <c r="J18" s="301"/>
      <c r="K18" s="551"/>
      <c r="L18" s="318"/>
      <c r="M18" s="319"/>
      <c r="N18" s="301"/>
      <c r="O18" s="301"/>
      <c r="P18" s="551"/>
      <c r="Q18" s="440"/>
    </row>
    <row r="19" spans="1:17" ht="16.5" customHeight="1">
      <c r="A19" s="255">
        <v>11</v>
      </c>
      <c r="B19" s="291" t="s">
        <v>14</v>
      </c>
      <c r="C19" s="292">
        <v>4864786</v>
      </c>
      <c r="D19" s="118" t="s">
        <v>12</v>
      </c>
      <c r="E19" s="91" t="s">
        <v>323</v>
      </c>
      <c r="F19" s="299">
        <v>-6666.666</v>
      </c>
      <c r="G19" s="318">
        <v>610</v>
      </c>
      <c r="H19" s="319">
        <v>459</v>
      </c>
      <c r="I19" s="301">
        <f>G19-H19</f>
        <v>151</v>
      </c>
      <c r="J19" s="301">
        <f>$F19*I19</f>
        <v>-1006666.566</v>
      </c>
      <c r="K19" s="837">
        <f>J19/1000000</f>
        <v>-1.006666566</v>
      </c>
      <c r="L19" s="318">
        <v>35</v>
      </c>
      <c r="M19" s="319">
        <v>35</v>
      </c>
      <c r="N19" s="301">
        <v>0</v>
      </c>
      <c r="O19" s="301">
        <v>0</v>
      </c>
      <c r="P19" s="301">
        <v>0</v>
      </c>
      <c r="Q19" s="440"/>
    </row>
    <row r="20" spans="1:17" ht="16.5" customHeight="1">
      <c r="A20" s="255">
        <v>12</v>
      </c>
      <c r="B20" s="271" t="s">
        <v>15</v>
      </c>
      <c r="C20" s="292">
        <v>4865025</v>
      </c>
      <c r="D20" s="80" t="s">
        <v>12</v>
      </c>
      <c r="E20" s="91" t="s">
        <v>323</v>
      </c>
      <c r="F20" s="299">
        <v>-1000</v>
      </c>
      <c r="G20" s="318">
        <v>25084</v>
      </c>
      <c r="H20" s="319">
        <v>22516</v>
      </c>
      <c r="I20" s="301">
        <f>G20-H20</f>
        <v>2568</v>
      </c>
      <c r="J20" s="301">
        <f>$F20*I20</f>
        <v>-2568000</v>
      </c>
      <c r="K20" s="301">
        <f>J20/1000000</f>
        <v>-2.568</v>
      </c>
      <c r="L20" s="318">
        <v>996590</v>
      </c>
      <c r="M20" s="319">
        <v>996590</v>
      </c>
      <c r="N20" s="301">
        <f>L20-M20</f>
        <v>0</v>
      </c>
      <c r="O20" s="301">
        <f>$F20*N20</f>
        <v>0</v>
      </c>
      <c r="P20" s="301">
        <f>O20/1000000</f>
        <v>0</v>
      </c>
      <c r="Q20" s="440"/>
    </row>
    <row r="21" spans="1:17" ht="16.5" customHeight="1">
      <c r="A21" s="255">
        <v>13</v>
      </c>
      <c r="B21" s="291" t="s">
        <v>16</v>
      </c>
      <c r="C21" s="292">
        <v>5128433</v>
      </c>
      <c r="D21" s="118" t="s">
        <v>12</v>
      </c>
      <c r="E21" s="91" t="s">
        <v>323</v>
      </c>
      <c r="F21" s="299">
        <v>-2000</v>
      </c>
      <c r="G21" s="318">
        <v>5060</v>
      </c>
      <c r="H21" s="319">
        <v>4379</v>
      </c>
      <c r="I21" s="301">
        <f>G21-H21</f>
        <v>681</v>
      </c>
      <c r="J21" s="301">
        <f>$F21*I21</f>
        <v>-1362000</v>
      </c>
      <c r="K21" s="301">
        <f>J21/1000000</f>
        <v>-1.362</v>
      </c>
      <c r="L21" s="318">
        <v>996425</v>
      </c>
      <c r="M21" s="319">
        <v>996424</v>
      </c>
      <c r="N21" s="301">
        <f>L21-M21</f>
        <v>1</v>
      </c>
      <c r="O21" s="301">
        <f>$F21*N21</f>
        <v>-2000</v>
      </c>
      <c r="P21" s="301">
        <f>O21/1000000</f>
        <v>-0.002</v>
      </c>
      <c r="Q21" s="440"/>
    </row>
    <row r="22" spans="1:17" ht="16.5" customHeight="1">
      <c r="A22" s="255">
        <v>14</v>
      </c>
      <c r="B22" s="291" t="s">
        <v>154</v>
      </c>
      <c r="C22" s="292">
        <v>4902499</v>
      </c>
      <c r="D22" s="118" t="s">
        <v>12</v>
      </c>
      <c r="E22" s="91" t="s">
        <v>323</v>
      </c>
      <c r="F22" s="299">
        <v>-1000</v>
      </c>
      <c r="G22" s="318">
        <v>16333</v>
      </c>
      <c r="H22" s="319">
        <v>16359</v>
      </c>
      <c r="I22" s="301">
        <f>G22-H22</f>
        <v>-26</v>
      </c>
      <c r="J22" s="301">
        <f>$F22*I22</f>
        <v>26000</v>
      </c>
      <c r="K22" s="301">
        <f>J22/1000000</f>
        <v>0.026</v>
      </c>
      <c r="L22" s="318">
        <v>996291</v>
      </c>
      <c r="M22" s="319">
        <v>996291</v>
      </c>
      <c r="N22" s="301">
        <f>L22-M22</f>
        <v>0</v>
      </c>
      <c r="O22" s="301">
        <f>$F22*N22</f>
        <v>0</v>
      </c>
      <c r="P22" s="301">
        <f>O22/1000000</f>
        <v>0</v>
      </c>
      <c r="Q22" s="440"/>
    </row>
    <row r="23" spans="1:17" ht="16.5" customHeight="1">
      <c r="A23" s="255">
        <v>15</v>
      </c>
      <c r="B23" s="291" t="s">
        <v>411</v>
      </c>
      <c r="C23" s="292">
        <v>5128464</v>
      </c>
      <c r="D23" s="118" t="s">
        <v>12</v>
      </c>
      <c r="E23" s="91" t="s">
        <v>323</v>
      </c>
      <c r="F23" s="299">
        <v>-1000</v>
      </c>
      <c r="G23" s="318">
        <v>932</v>
      </c>
      <c r="H23" s="319">
        <v>416</v>
      </c>
      <c r="I23" s="319">
        <f>G23-H23</f>
        <v>516</v>
      </c>
      <c r="J23" s="319">
        <f>$F23*I23</f>
        <v>-516000</v>
      </c>
      <c r="K23" s="319">
        <f>J23/1000000</f>
        <v>-0.516</v>
      </c>
      <c r="L23" s="318">
        <v>999892</v>
      </c>
      <c r="M23" s="319">
        <v>999887</v>
      </c>
      <c r="N23" s="319">
        <f>L23-M23</f>
        <v>5</v>
      </c>
      <c r="O23" s="319">
        <f>$F23*N23</f>
        <v>-5000</v>
      </c>
      <c r="P23" s="319">
        <f>O23/1000000</f>
        <v>-0.005</v>
      </c>
      <c r="Q23" s="440"/>
    </row>
    <row r="24" spans="2:17" ht="16.5" customHeight="1">
      <c r="B24" s="293" t="s">
        <v>155</v>
      </c>
      <c r="C24" s="292"/>
      <c r="D24" s="118"/>
      <c r="E24" s="118"/>
      <c r="F24" s="299"/>
      <c r="G24" s="318"/>
      <c r="H24" s="319"/>
      <c r="I24" s="301"/>
      <c r="J24" s="301"/>
      <c r="K24" s="301"/>
      <c r="L24" s="318"/>
      <c r="M24" s="319"/>
      <c r="N24" s="301"/>
      <c r="O24" s="301"/>
      <c r="P24" s="301"/>
      <c r="Q24" s="440"/>
    </row>
    <row r="25" spans="1:17" ht="16.5" customHeight="1">
      <c r="A25" s="255">
        <v>16</v>
      </c>
      <c r="B25" s="291" t="s">
        <v>14</v>
      </c>
      <c r="C25" s="292">
        <v>5295164</v>
      </c>
      <c r="D25" s="118" t="s">
        <v>12</v>
      </c>
      <c r="E25" s="91" t="s">
        <v>323</v>
      </c>
      <c r="F25" s="299">
        <v>-1000</v>
      </c>
      <c r="G25" s="318">
        <v>130609</v>
      </c>
      <c r="H25" s="319">
        <v>128226</v>
      </c>
      <c r="I25" s="301">
        <f>G25-H25</f>
        <v>2383</v>
      </c>
      <c r="J25" s="301">
        <f>$F25*I25</f>
        <v>-2383000</v>
      </c>
      <c r="K25" s="301">
        <f>J25/1000000</f>
        <v>-2.383</v>
      </c>
      <c r="L25" s="318">
        <v>19346</v>
      </c>
      <c r="M25" s="319">
        <v>19346</v>
      </c>
      <c r="N25" s="301">
        <f>L25-M25</f>
        <v>0</v>
      </c>
      <c r="O25" s="301">
        <f>$F25*N25</f>
        <v>0</v>
      </c>
      <c r="P25" s="301">
        <f>O25/1000000</f>
        <v>0</v>
      </c>
      <c r="Q25" s="453"/>
    </row>
    <row r="26" spans="1:17" ht="16.5" customHeight="1">
      <c r="A26" s="255"/>
      <c r="B26" s="291"/>
      <c r="C26" s="292"/>
      <c r="D26" s="118"/>
      <c r="E26" s="91"/>
      <c r="F26" s="299">
        <v>-1000</v>
      </c>
      <c r="G26" s="318">
        <v>127340</v>
      </c>
      <c r="H26" s="319">
        <v>126422</v>
      </c>
      <c r="I26" s="301">
        <f>G26-H26</f>
        <v>918</v>
      </c>
      <c r="J26" s="301">
        <f>$F26*I26</f>
        <v>-918000</v>
      </c>
      <c r="K26" s="301">
        <f>J26/1000000</f>
        <v>-0.918</v>
      </c>
      <c r="L26" s="318"/>
      <c r="M26" s="319"/>
      <c r="N26" s="301"/>
      <c r="O26" s="301"/>
      <c r="P26" s="301"/>
      <c r="Q26" s="453"/>
    </row>
    <row r="27" spans="1:17" ht="16.5" customHeight="1">
      <c r="A27" s="255">
        <v>17</v>
      </c>
      <c r="B27" s="291" t="s">
        <v>15</v>
      </c>
      <c r="C27" s="292">
        <v>5128438</v>
      </c>
      <c r="D27" s="118" t="s">
        <v>12</v>
      </c>
      <c r="E27" s="91" t="s">
        <v>323</v>
      </c>
      <c r="F27" s="299">
        <v>-1000</v>
      </c>
      <c r="G27" s="318">
        <v>3149</v>
      </c>
      <c r="H27" s="319">
        <v>1673</v>
      </c>
      <c r="I27" s="319">
        <f>G27-H27</f>
        <v>1476</v>
      </c>
      <c r="J27" s="319">
        <f>$F27*I27</f>
        <v>-1476000</v>
      </c>
      <c r="K27" s="319">
        <f>J27/1000000</f>
        <v>-1.476</v>
      </c>
      <c r="L27" s="318">
        <v>999817</v>
      </c>
      <c r="M27" s="319">
        <v>999817</v>
      </c>
      <c r="N27" s="319">
        <f>L27-M27</f>
        <v>0</v>
      </c>
      <c r="O27" s="319">
        <f>$F27*N27</f>
        <v>0</v>
      </c>
      <c r="P27" s="319">
        <f>O27/1000000</f>
        <v>0</v>
      </c>
      <c r="Q27" s="453"/>
    </row>
    <row r="28" spans="1:17" ht="16.5" customHeight="1">
      <c r="A28" s="255">
        <v>18</v>
      </c>
      <c r="B28" s="291" t="s">
        <v>16</v>
      </c>
      <c r="C28" s="292">
        <v>4864988</v>
      </c>
      <c r="D28" s="118" t="s">
        <v>12</v>
      </c>
      <c r="E28" s="91" t="s">
        <v>323</v>
      </c>
      <c r="F28" s="299">
        <v>-2000</v>
      </c>
      <c r="G28" s="318">
        <v>31988</v>
      </c>
      <c r="H28" s="319">
        <v>29720</v>
      </c>
      <c r="I28" s="301">
        <f>G28-H28</f>
        <v>2268</v>
      </c>
      <c r="J28" s="301">
        <f>$F28*I28</f>
        <v>-4536000</v>
      </c>
      <c r="K28" s="301">
        <f>J28/1000000</f>
        <v>-4.536</v>
      </c>
      <c r="L28" s="318">
        <v>998799</v>
      </c>
      <c r="M28" s="319">
        <v>998798</v>
      </c>
      <c r="N28" s="301">
        <f>L28-M28</f>
        <v>1</v>
      </c>
      <c r="O28" s="301">
        <f>$F28*N28</f>
        <v>-2000</v>
      </c>
      <c r="P28" s="301">
        <f>O28/1000000</f>
        <v>-0.002</v>
      </c>
      <c r="Q28" s="453"/>
    </row>
    <row r="29" spans="1:17" ht="17.25" customHeight="1">
      <c r="A29" s="255">
        <v>19</v>
      </c>
      <c r="B29" s="291" t="s">
        <v>154</v>
      </c>
      <c r="C29" s="292">
        <v>4864938</v>
      </c>
      <c r="D29" s="118" t="s">
        <v>12</v>
      </c>
      <c r="E29" s="91" t="s">
        <v>323</v>
      </c>
      <c r="F29" s="299">
        <v>-2000</v>
      </c>
      <c r="G29" s="318">
        <v>1082</v>
      </c>
      <c r="H29" s="319">
        <v>633</v>
      </c>
      <c r="I29" s="319">
        <f>G29-H29</f>
        <v>449</v>
      </c>
      <c r="J29" s="319">
        <f>$F29*I29</f>
        <v>-898000</v>
      </c>
      <c r="K29" s="319">
        <f>J29/1000000</f>
        <v>-0.898</v>
      </c>
      <c r="L29" s="318">
        <v>999999</v>
      </c>
      <c r="M29" s="319">
        <v>999999</v>
      </c>
      <c r="N29" s="319">
        <f>L29-M29</f>
        <v>0</v>
      </c>
      <c r="O29" s="319">
        <f>$F29*N29</f>
        <v>0</v>
      </c>
      <c r="P29" s="319">
        <f>O29/1000000</f>
        <v>0</v>
      </c>
      <c r="Q29" s="453"/>
    </row>
    <row r="30" spans="2:17" ht="17.25" customHeight="1">
      <c r="B30" s="293" t="s">
        <v>423</v>
      </c>
      <c r="C30" s="292"/>
      <c r="D30" s="118"/>
      <c r="E30" s="91"/>
      <c r="F30" s="299"/>
      <c r="G30" s="318"/>
      <c r="H30" s="319"/>
      <c r="I30" s="319"/>
      <c r="J30" s="319"/>
      <c r="K30" s="319"/>
      <c r="L30" s="318"/>
      <c r="M30" s="319"/>
      <c r="N30" s="319"/>
      <c r="O30" s="319"/>
      <c r="P30" s="319"/>
      <c r="Q30" s="453"/>
    </row>
    <row r="31" spans="1:17" ht="17.25" customHeight="1">
      <c r="A31" s="255">
        <v>20</v>
      </c>
      <c r="B31" s="291" t="s">
        <v>14</v>
      </c>
      <c r="C31" s="292">
        <v>5128451</v>
      </c>
      <c r="D31" s="118" t="s">
        <v>12</v>
      </c>
      <c r="E31" s="91" t="s">
        <v>323</v>
      </c>
      <c r="F31" s="299">
        <v>-800</v>
      </c>
      <c r="G31" s="318">
        <v>103832</v>
      </c>
      <c r="H31" s="319">
        <v>90983</v>
      </c>
      <c r="I31" s="301">
        <f>G31-H31</f>
        <v>12849</v>
      </c>
      <c r="J31" s="301">
        <f>$F31*I31</f>
        <v>-10279200</v>
      </c>
      <c r="K31" s="301">
        <f>J31/1000000</f>
        <v>-10.2792</v>
      </c>
      <c r="L31" s="318">
        <v>1966</v>
      </c>
      <c r="M31" s="319">
        <v>1964</v>
      </c>
      <c r="N31" s="301">
        <f>L31-M31</f>
        <v>2</v>
      </c>
      <c r="O31" s="301">
        <f>$F31*N31</f>
        <v>-1600</v>
      </c>
      <c r="P31" s="301">
        <f>O31/1000000</f>
        <v>-0.0016</v>
      </c>
      <c r="Q31" s="453"/>
    </row>
    <row r="32" spans="1:17" ht="17.25" customHeight="1">
      <c r="A32" s="255">
        <v>21</v>
      </c>
      <c r="B32" s="291" t="s">
        <v>15</v>
      </c>
      <c r="C32" s="292">
        <v>5128459</v>
      </c>
      <c r="D32" s="118" t="s">
        <v>12</v>
      </c>
      <c r="E32" s="91" t="s">
        <v>323</v>
      </c>
      <c r="F32" s="299">
        <v>-800</v>
      </c>
      <c r="G32" s="318">
        <v>110454</v>
      </c>
      <c r="H32" s="319">
        <v>100438</v>
      </c>
      <c r="I32" s="301">
        <f>G32-H32</f>
        <v>10016</v>
      </c>
      <c r="J32" s="301">
        <f>$F32*I32</f>
        <v>-8012800</v>
      </c>
      <c r="K32" s="301">
        <f>J32/1000000</f>
        <v>-8.0128</v>
      </c>
      <c r="L32" s="318">
        <v>998922</v>
      </c>
      <c r="M32" s="319">
        <v>998920</v>
      </c>
      <c r="N32" s="301">
        <f>L32-M32</f>
        <v>2</v>
      </c>
      <c r="O32" s="301">
        <f>$F32*N32</f>
        <v>-1600</v>
      </c>
      <c r="P32" s="301">
        <f>O32/1000000</f>
        <v>-0.0016</v>
      </c>
      <c r="Q32" s="453"/>
    </row>
    <row r="33" spans="1:17" ht="17.25" customHeight="1">
      <c r="A33" s="255"/>
      <c r="B33" s="269" t="s">
        <v>156</v>
      </c>
      <c r="C33" s="292"/>
      <c r="D33" s="80"/>
      <c r="E33" s="80"/>
      <c r="F33" s="299"/>
      <c r="G33" s="318"/>
      <c r="H33" s="319"/>
      <c r="I33" s="301"/>
      <c r="J33" s="301"/>
      <c r="K33" s="301"/>
      <c r="L33" s="318"/>
      <c r="M33" s="319"/>
      <c r="N33" s="301"/>
      <c r="O33" s="301"/>
      <c r="P33" s="301"/>
      <c r="Q33" s="440"/>
    </row>
    <row r="34" spans="1:17" ht="18.75" customHeight="1">
      <c r="A34" s="255">
        <v>22</v>
      </c>
      <c r="B34" s="291" t="s">
        <v>14</v>
      </c>
      <c r="C34" s="292">
        <v>5295151</v>
      </c>
      <c r="D34" s="118" t="s">
        <v>12</v>
      </c>
      <c r="E34" s="91" t="s">
        <v>323</v>
      </c>
      <c r="F34" s="299">
        <v>-1000</v>
      </c>
      <c r="G34" s="318">
        <v>951173</v>
      </c>
      <c r="H34" s="319">
        <v>950882</v>
      </c>
      <c r="I34" s="301">
        <f aca="true" t="shared" si="6" ref="I34:I42">G34-H34</f>
        <v>291</v>
      </c>
      <c r="J34" s="301">
        <f aca="true" t="shared" si="7" ref="J34:J41">$F34*I34</f>
        <v>-291000</v>
      </c>
      <c r="K34" s="301">
        <f aca="true" t="shared" si="8" ref="K34:K41">J34/1000000</f>
        <v>-0.291</v>
      </c>
      <c r="L34" s="318">
        <v>959349</v>
      </c>
      <c r="M34" s="319">
        <v>959350</v>
      </c>
      <c r="N34" s="301">
        <f aca="true" t="shared" si="9" ref="N34:N41">L34-M34</f>
        <v>-1</v>
      </c>
      <c r="O34" s="301">
        <f aca="true" t="shared" si="10" ref="O34:O41">$F34*N34</f>
        <v>1000</v>
      </c>
      <c r="P34" s="301">
        <f aca="true" t="shared" si="11" ref="P34:P41">O34/1000000</f>
        <v>0.001</v>
      </c>
      <c r="Q34" s="448"/>
    </row>
    <row r="35" spans="1:17" ht="17.25" customHeight="1">
      <c r="A35" s="255">
        <v>23</v>
      </c>
      <c r="B35" s="291" t="s">
        <v>15</v>
      </c>
      <c r="C35" s="292">
        <v>4865036</v>
      </c>
      <c r="D35" s="118" t="s">
        <v>12</v>
      </c>
      <c r="E35" s="91" t="s">
        <v>323</v>
      </c>
      <c r="F35" s="299">
        <v>-2000</v>
      </c>
      <c r="G35" s="318">
        <v>959060</v>
      </c>
      <c r="H35" s="319">
        <v>959494</v>
      </c>
      <c r="I35" s="301">
        <f>G35-H35</f>
        <v>-434</v>
      </c>
      <c r="J35" s="301">
        <f>$F35*I35</f>
        <v>868000</v>
      </c>
      <c r="K35" s="301">
        <f>J35/1000000</f>
        <v>0.868</v>
      </c>
      <c r="L35" s="318">
        <v>991341</v>
      </c>
      <c r="M35" s="319">
        <v>991340</v>
      </c>
      <c r="N35" s="301">
        <f>L35-M35</f>
        <v>1</v>
      </c>
      <c r="O35" s="301">
        <f>$F35*N35</f>
        <v>-2000</v>
      </c>
      <c r="P35" s="301">
        <f>O35/1000000</f>
        <v>-0.002</v>
      </c>
      <c r="Q35" s="453"/>
    </row>
    <row r="36" spans="1:17" ht="15.75" customHeight="1">
      <c r="A36" s="255">
        <v>24</v>
      </c>
      <c r="B36" s="291" t="s">
        <v>16</v>
      </c>
      <c r="C36" s="292">
        <v>5295147</v>
      </c>
      <c r="D36" s="118" t="s">
        <v>12</v>
      </c>
      <c r="E36" s="91" t="s">
        <v>323</v>
      </c>
      <c r="F36" s="299">
        <v>-2000</v>
      </c>
      <c r="G36" s="318">
        <v>912049</v>
      </c>
      <c r="H36" s="319">
        <v>912389</v>
      </c>
      <c r="I36" s="301">
        <f t="shared" si="6"/>
        <v>-340</v>
      </c>
      <c r="J36" s="301">
        <f t="shared" si="7"/>
        <v>680000</v>
      </c>
      <c r="K36" s="301">
        <f t="shared" si="8"/>
        <v>0.68</v>
      </c>
      <c r="L36" s="318">
        <v>971814</v>
      </c>
      <c r="M36" s="319">
        <v>971815</v>
      </c>
      <c r="N36" s="301">
        <f t="shared" si="9"/>
        <v>-1</v>
      </c>
      <c r="O36" s="301">
        <f t="shared" si="10"/>
        <v>2000</v>
      </c>
      <c r="P36" s="301">
        <f t="shared" si="11"/>
        <v>0.002</v>
      </c>
      <c r="Q36" s="453"/>
    </row>
    <row r="37" spans="1:17" ht="15.75" customHeight="1">
      <c r="A37" s="255">
        <v>25</v>
      </c>
      <c r="B37" s="271" t="s">
        <v>154</v>
      </c>
      <c r="C37" s="292">
        <v>4865001</v>
      </c>
      <c r="D37" s="80" t="s">
        <v>12</v>
      </c>
      <c r="E37" s="91" t="s">
        <v>323</v>
      </c>
      <c r="F37" s="299">
        <v>-1000</v>
      </c>
      <c r="G37" s="318">
        <v>11134</v>
      </c>
      <c r="H37" s="319">
        <v>10475</v>
      </c>
      <c r="I37" s="301">
        <f t="shared" si="6"/>
        <v>659</v>
      </c>
      <c r="J37" s="301">
        <f t="shared" si="7"/>
        <v>-659000</v>
      </c>
      <c r="K37" s="301">
        <f t="shared" si="8"/>
        <v>-0.659</v>
      </c>
      <c r="L37" s="318">
        <v>996094</v>
      </c>
      <c r="M37" s="319">
        <v>996089</v>
      </c>
      <c r="N37" s="301">
        <f t="shared" si="9"/>
        <v>5</v>
      </c>
      <c r="O37" s="301">
        <f t="shared" si="10"/>
        <v>-5000</v>
      </c>
      <c r="P37" s="301">
        <f t="shared" si="11"/>
        <v>-0.005</v>
      </c>
      <c r="Q37" s="706"/>
    </row>
    <row r="38" spans="2:17" ht="15.75" customHeight="1">
      <c r="B38" s="269" t="s">
        <v>442</v>
      </c>
      <c r="C38" s="292"/>
      <c r="D38" s="80"/>
      <c r="E38" s="91"/>
      <c r="F38" s="299"/>
      <c r="G38" s="318"/>
      <c r="H38" s="319"/>
      <c r="I38" s="301"/>
      <c r="J38" s="301"/>
      <c r="K38" s="301"/>
      <c r="L38" s="318"/>
      <c r="M38" s="319"/>
      <c r="N38" s="301"/>
      <c r="O38" s="301"/>
      <c r="P38" s="301"/>
      <c r="Q38" s="706"/>
    </row>
    <row r="39" spans="1:17" ht="15.75" customHeight="1">
      <c r="A39" s="255">
        <v>26</v>
      </c>
      <c r="B39" s="271" t="s">
        <v>443</v>
      </c>
      <c r="C39" s="292">
        <v>5295131</v>
      </c>
      <c r="D39" s="80" t="s">
        <v>12</v>
      </c>
      <c r="E39" s="91" t="s">
        <v>323</v>
      </c>
      <c r="F39" s="299">
        <v>-1000</v>
      </c>
      <c r="G39" s="318">
        <v>997212</v>
      </c>
      <c r="H39" s="319">
        <v>997157</v>
      </c>
      <c r="I39" s="301">
        <f t="shared" si="6"/>
        <v>55</v>
      </c>
      <c r="J39" s="301">
        <f t="shared" si="7"/>
        <v>-55000</v>
      </c>
      <c r="K39" s="301">
        <f t="shared" si="8"/>
        <v>-0.055</v>
      </c>
      <c r="L39" s="318">
        <v>999995</v>
      </c>
      <c r="M39" s="319">
        <v>999995</v>
      </c>
      <c r="N39" s="301">
        <f t="shared" si="9"/>
        <v>0</v>
      </c>
      <c r="O39" s="301">
        <f t="shared" si="10"/>
        <v>0</v>
      </c>
      <c r="P39" s="301">
        <f t="shared" si="11"/>
        <v>0</v>
      </c>
      <c r="Q39" s="706"/>
    </row>
    <row r="40" spans="1:17" ht="15.75" customHeight="1">
      <c r="A40" s="255">
        <v>27</v>
      </c>
      <c r="B40" s="271" t="s">
        <v>444</v>
      </c>
      <c r="C40" s="292">
        <v>5295139</v>
      </c>
      <c r="D40" s="80" t="s">
        <v>12</v>
      </c>
      <c r="E40" s="91" t="s">
        <v>323</v>
      </c>
      <c r="F40" s="299">
        <v>-1000</v>
      </c>
      <c r="G40" s="318">
        <v>980912</v>
      </c>
      <c r="H40" s="319">
        <v>980835</v>
      </c>
      <c r="I40" s="301">
        <f t="shared" si="6"/>
        <v>77</v>
      </c>
      <c r="J40" s="301">
        <f t="shared" si="7"/>
        <v>-77000</v>
      </c>
      <c r="K40" s="301">
        <f t="shared" si="8"/>
        <v>-0.077</v>
      </c>
      <c r="L40" s="318">
        <v>999864</v>
      </c>
      <c r="M40" s="319">
        <v>999864</v>
      </c>
      <c r="N40" s="301">
        <f t="shared" si="9"/>
        <v>0</v>
      </c>
      <c r="O40" s="301">
        <f t="shared" si="10"/>
        <v>0</v>
      </c>
      <c r="P40" s="301">
        <f t="shared" si="11"/>
        <v>0</v>
      </c>
      <c r="Q40" s="706"/>
    </row>
    <row r="41" spans="1:17" ht="15.75" customHeight="1">
      <c r="A41" s="255">
        <v>28</v>
      </c>
      <c r="B41" s="271" t="s">
        <v>445</v>
      </c>
      <c r="C41" s="292">
        <v>5295173</v>
      </c>
      <c r="D41" s="80" t="s">
        <v>12</v>
      </c>
      <c r="E41" s="91" t="s">
        <v>323</v>
      </c>
      <c r="F41" s="299">
        <v>-1000</v>
      </c>
      <c r="G41" s="318">
        <v>275685</v>
      </c>
      <c r="H41" s="319">
        <v>275314</v>
      </c>
      <c r="I41" s="301">
        <f t="shared" si="6"/>
        <v>371</v>
      </c>
      <c r="J41" s="301">
        <f t="shared" si="7"/>
        <v>-371000</v>
      </c>
      <c r="K41" s="301">
        <f t="shared" si="8"/>
        <v>-0.371</v>
      </c>
      <c r="L41" s="318">
        <v>120964</v>
      </c>
      <c r="M41" s="319">
        <v>120869</v>
      </c>
      <c r="N41" s="301">
        <f t="shared" si="9"/>
        <v>95</v>
      </c>
      <c r="O41" s="301">
        <f t="shared" si="10"/>
        <v>-95000</v>
      </c>
      <c r="P41" s="301">
        <f t="shared" si="11"/>
        <v>-0.095</v>
      </c>
      <c r="Q41" s="706"/>
    </row>
    <row r="42" spans="1:17" ht="15.75" customHeight="1">
      <c r="A42" s="255"/>
      <c r="B42" s="271"/>
      <c r="C42" s="292"/>
      <c r="D42" s="80"/>
      <c r="E42" s="91"/>
      <c r="F42" s="299">
        <v>-1000</v>
      </c>
      <c r="G42" s="318">
        <v>254790</v>
      </c>
      <c r="H42" s="319">
        <v>253786</v>
      </c>
      <c r="I42" s="301">
        <f t="shared" si="6"/>
        <v>1004</v>
      </c>
      <c r="J42" s="301">
        <f>$F42*I42</f>
        <v>-1004000</v>
      </c>
      <c r="K42" s="301">
        <f>J42/1000000</f>
        <v>-1.004</v>
      </c>
      <c r="L42" s="318"/>
      <c r="M42" s="319"/>
      <c r="N42" s="301"/>
      <c r="O42" s="301"/>
      <c r="P42" s="301"/>
      <c r="Q42" s="706"/>
    </row>
    <row r="43" spans="1:17" ht="15.75" customHeight="1">
      <c r="A43" s="255">
        <v>29</v>
      </c>
      <c r="B43" s="271" t="s">
        <v>446</v>
      </c>
      <c r="C43" s="292">
        <v>5100228</v>
      </c>
      <c r="D43" s="80" t="s">
        <v>12</v>
      </c>
      <c r="E43" s="91" t="s">
        <v>323</v>
      </c>
      <c r="F43" s="299">
        <v>-2000</v>
      </c>
      <c r="G43" s="318">
        <v>7134</v>
      </c>
      <c r="H43" s="319">
        <v>6847</v>
      </c>
      <c r="I43" s="301">
        <f>G43-H43</f>
        <v>287</v>
      </c>
      <c r="J43" s="301">
        <f>$F43*I43</f>
        <v>-574000</v>
      </c>
      <c r="K43" s="301">
        <f>J43/1000000</f>
        <v>-0.574</v>
      </c>
      <c r="L43" s="318">
        <v>67</v>
      </c>
      <c r="M43" s="319">
        <v>40</v>
      </c>
      <c r="N43" s="301">
        <f>L43-M43</f>
        <v>27</v>
      </c>
      <c r="O43" s="301">
        <f>$F43*N43</f>
        <v>-54000</v>
      </c>
      <c r="P43" s="301">
        <f>O43/1000000</f>
        <v>-0.054</v>
      </c>
      <c r="Q43" s="706"/>
    </row>
    <row r="44" spans="1:17" ht="17.25" customHeight="1">
      <c r="A44" s="255"/>
      <c r="B44" s="293" t="s">
        <v>157</v>
      </c>
      <c r="C44" s="292"/>
      <c r="D44" s="118"/>
      <c r="E44" s="118"/>
      <c r="F44" s="299"/>
      <c r="G44" s="318"/>
      <c r="H44" s="319"/>
      <c r="I44" s="301"/>
      <c r="J44" s="301"/>
      <c r="K44" s="301"/>
      <c r="L44" s="318"/>
      <c r="M44" s="319"/>
      <c r="N44" s="301"/>
      <c r="O44" s="301"/>
      <c r="P44" s="301"/>
      <c r="Q44" s="440"/>
    </row>
    <row r="45" spans="2:17" ht="19.5" customHeight="1">
      <c r="B45" s="293" t="s">
        <v>37</v>
      </c>
      <c r="C45" s="292"/>
      <c r="D45" s="118"/>
      <c r="E45" s="118"/>
      <c r="F45" s="299"/>
      <c r="G45" s="318"/>
      <c r="H45" s="319"/>
      <c r="I45" s="301"/>
      <c r="J45" s="301"/>
      <c r="K45" s="301"/>
      <c r="L45" s="318"/>
      <c r="M45" s="319"/>
      <c r="N45" s="301"/>
      <c r="O45" s="301"/>
      <c r="P45" s="301"/>
      <c r="Q45" s="440"/>
    </row>
    <row r="46" spans="1:17" ht="22.5" customHeight="1">
      <c r="A46" s="255">
        <v>30</v>
      </c>
      <c r="B46" s="291" t="s">
        <v>158</v>
      </c>
      <c r="C46" s="292">
        <v>4864787</v>
      </c>
      <c r="D46" s="118" t="s">
        <v>12</v>
      </c>
      <c r="E46" s="91" t="s">
        <v>323</v>
      </c>
      <c r="F46" s="299">
        <v>800</v>
      </c>
      <c r="G46" s="318">
        <v>346</v>
      </c>
      <c r="H46" s="319">
        <v>346</v>
      </c>
      <c r="I46" s="301">
        <f>G46-H46</f>
        <v>0</v>
      </c>
      <c r="J46" s="301">
        <f>$F46*I46</f>
        <v>0</v>
      </c>
      <c r="K46" s="301">
        <f>J46/1000000</f>
        <v>0</v>
      </c>
      <c r="L46" s="318">
        <v>629</v>
      </c>
      <c r="M46" s="319">
        <v>629</v>
      </c>
      <c r="N46" s="301">
        <f>L46-M46</f>
        <v>0</v>
      </c>
      <c r="O46" s="301">
        <f>$F46*N46</f>
        <v>0</v>
      </c>
      <c r="P46" s="301">
        <f>O46/1000000</f>
        <v>0</v>
      </c>
      <c r="Q46" s="440"/>
    </row>
    <row r="47" spans="1:17" ht="15.75" customHeight="1">
      <c r="A47" s="255"/>
      <c r="B47" s="269" t="s">
        <v>159</v>
      </c>
      <c r="C47" s="292"/>
      <c r="D47" s="80"/>
      <c r="E47" s="80"/>
      <c r="F47" s="299"/>
      <c r="G47" s="318"/>
      <c r="H47" s="319"/>
      <c r="I47" s="301"/>
      <c r="J47" s="301"/>
      <c r="K47" s="301"/>
      <c r="L47" s="318"/>
      <c r="M47" s="319"/>
      <c r="N47" s="301"/>
      <c r="O47" s="301"/>
      <c r="P47" s="301"/>
      <c r="Q47" s="440"/>
    </row>
    <row r="48" spans="1:17" ht="15.75" customHeight="1">
      <c r="A48" s="255">
        <v>31</v>
      </c>
      <c r="B48" s="271" t="s">
        <v>14</v>
      </c>
      <c r="C48" s="292">
        <v>5269210</v>
      </c>
      <c r="D48" s="80" t="s">
        <v>12</v>
      </c>
      <c r="E48" s="91" t="s">
        <v>323</v>
      </c>
      <c r="F48" s="299">
        <v>-1000</v>
      </c>
      <c r="G48" s="318">
        <v>935261</v>
      </c>
      <c r="H48" s="264">
        <v>935299</v>
      </c>
      <c r="I48" s="301">
        <f>G48-H48</f>
        <v>-38</v>
      </c>
      <c r="J48" s="301">
        <f>$F48*I48</f>
        <v>38000</v>
      </c>
      <c r="K48" s="301">
        <f>J48/1000000</f>
        <v>0.038</v>
      </c>
      <c r="L48" s="318">
        <v>965460</v>
      </c>
      <c r="M48" s="264">
        <v>965460</v>
      </c>
      <c r="N48" s="301">
        <f>L48-M48</f>
        <v>0</v>
      </c>
      <c r="O48" s="301">
        <f>$F48*N48</f>
        <v>0</v>
      </c>
      <c r="P48" s="301">
        <f>O48/1000000</f>
        <v>0</v>
      </c>
      <c r="Q48" s="440"/>
    </row>
    <row r="49" spans="1:17" ht="15.75" customHeight="1">
      <c r="A49" s="255">
        <v>32</v>
      </c>
      <c r="B49" s="291" t="s">
        <v>15</v>
      </c>
      <c r="C49" s="292">
        <v>5269211</v>
      </c>
      <c r="D49" s="118" t="s">
        <v>12</v>
      </c>
      <c r="E49" s="91" t="s">
        <v>323</v>
      </c>
      <c r="F49" s="299">
        <v>-1000</v>
      </c>
      <c r="G49" s="318">
        <v>971999</v>
      </c>
      <c r="H49" s="264">
        <v>971982</v>
      </c>
      <c r="I49" s="301">
        <f>G49-H49</f>
        <v>17</v>
      </c>
      <c r="J49" s="301">
        <f>$F49*I49</f>
        <v>-17000</v>
      </c>
      <c r="K49" s="301">
        <f>J49/1000000</f>
        <v>-0.017</v>
      </c>
      <c r="L49" s="318">
        <v>983983</v>
      </c>
      <c r="M49" s="264">
        <v>983983</v>
      </c>
      <c r="N49" s="301">
        <f>L49-M49</f>
        <v>0</v>
      </c>
      <c r="O49" s="301">
        <f>$F49*N49</f>
        <v>0</v>
      </c>
      <c r="P49" s="301">
        <f>O49/1000000</f>
        <v>0</v>
      </c>
      <c r="Q49" s="653"/>
    </row>
    <row r="50" spans="1:17" ht="15.75" customHeight="1">
      <c r="A50" s="255">
        <v>33</v>
      </c>
      <c r="B50" s="291" t="s">
        <v>16</v>
      </c>
      <c r="C50" s="292">
        <v>4864945</v>
      </c>
      <c r="D50" s="118" t="s">
        <v>12</v>
      </c>
      <c r="E50" s="91" t="s">
        <v>323</v>
      </c>
      <c r="F50" s="299">
        <v>-1000</v>
      </c>
      <c r="G50" s="318">
        <v>592</v>
      </c>
      <c r="H50" s="319">
        <v>592</v>
      </c>
      <c r="I50" s="301">
        <f>G50-H50</f>
        <v>0</v>
      </c>
      <c r="J50" s="301">
        <f>$F50*I50</f>
        <v>0</v>
      </c>
      <c r="K50" s="301">
        <f>J50/1000000</f>
        <v>0</v>
      </c>
      <c r="L50" s="318">
        <v>0</v>
      </c>
      <c r="M50" s="319">
        <v>0</v>
      </c>
      <c r="N50" s="301">
        <f>L50-M50</f>
        <v>0</v>
      </c>
      <c r="O50" s="301">
        <f>$F50*N50</f>
        <v>0</v>
      </c>
      <c r="P50" s="301">
        <f>O50/1000000</f>
        <v>0</v>
      </c>
      <c r="Q50" s="653" t="s">
        <v>475</v>
      </c>
    </row>
    <row r="51" spans="2:17" ht="22.5" customHeight="1">
      <c r="B51" s="269" t="s">
        <v>451</v>
      </c>
      <c r="C51" s="292"/>
      <c r="D51" s="118"/>
      <c r="E51" s="91"/>
      <c r="F51" s="299"/>
      <c r="G51" s="318"/>
      <c r="H51" s="319"/>
      <c r="I51" s="301"/>
      <c r="J51" s="301"/>
      <c r="K51" s="301"/>
      <c r="L51" s="318"/>
      <c r="M51" s="319"/>
      <c r="N51" s="301"/>
      <c r="O51" s="301"/>
      <c r="P51" s="301"/>
      <c r="Q51" s="653"/>
    </row>
    <row r="52" spans="1:17" ht="22.5" customHeight="1">
      <c r="A52" s="255">
        <v>34</v>
      </c>
      <c r="B52" s="271" t="s">
        <v>445</v>
      </c>
      <c r="C52" s="292">
        <v>5128460</v>
      </c>
      <c r="D52" s="80" t="s">
        <v>12</v>
      </c>
      <c r="E52" s="91" t="s">
        <v>323</v>
      </c>
      <c r="F52" s="299">
        <v>-800</v>
      </c>
      <c r="G52" s="318">
        <v>36128</v>
      </c>
      <c r="H52" s="319">
        <v>34051</v>
      </c>
      <c r="I52" s="301">
        <f>G52-H52</f>
        <v>2077</v>
      </c>
      <c r="J52" s="301">
        <f>$F52*I52</f>
        <v>-1661600</v>
      </c>
      <c r="K52" s="301">
        <f>J52/1000000</f>
        <v>-1.6616</v>
      </c>
      <c r="L52" s="318">
        <v>999228</v>
      </c>
      <c r="M52" s="319">
        <v>999226</v>
      </c>
      <c r="N52" s="301">
        <f>L52-M52</f>
        <v>2</v>
      </c>
      <c r="O52" s="301">
        <f>$F52*N52</f>
        <v>-1600</v>
      </c>
      <c r="P52" s="301">
        <f>O52/1000000</f>
        <v>-0.0016</v>
      </c>
      <c r="Q52" s="653"/>
    </row>
    <row r="53" spans="1:17" ht="22.5" customHeight="1">
      <c r="A53" s="255">
        <v>35</v>
      </c>
      <c r="B53" s="271" t="s">
        <v>446</v>
      </c>
      <c r="C53" s="292">
        <v>5295149</v>
      </c>
      <c r="D53" s="80" t="s">
        <v>12</v>
      </c>
      <c r="E53" s="91" t="s">
        <v>323</v>
      </c>
      <c r="F53" s="299">
        <v>-1600</v>
      </c>
      <c r="G53" s="318">
        <v>55522</v>
      </c>
      <c r="H53" s="319">
        <v>54414</v>
      </c>
      <c r="I53" s="301">
        <f>G53-H53</f>
        <v>1108</v>
      </c>
      <c r="J53" s="301">
        <f>$F53*I53</f>
        <v>-1772800</v>
      </c>
      <c r="K53" s="301">
        <f>J53/1000000</f>
        <v>-1.7728</v>
      </c>
      <c r="L53" s="318">
        <v>978992</v>
      </c>
      <c r="M53" s="319">
        <v>978991</v>
      </c>
      <c r="N53" s="301">
        <f>L53-M53</f>
        <v>1</v>
      </c>
      <c r="O53" s="301">
        <f>$F53*N53</f>
        <v>-1600</v>
      </c>
      <c r="P53" s="301">
        <f>O53/1000000</f>
        <v>-0.0016</v>
      </c>
      <c r="Q53" s="653"/>
    </row>
    <row r="54" spans="2:17" ht="18.75" customHeight="1">
      <c r="B54" s="293" t="s">
        <v>160</v>
      </c>
      <c r="C54" s="292"/>
      <c r="D54" s="118"/>
      <c r="E54" s="118"/>
      <c r="F54" s="297"/>
      <c r="G54" s="318"/>
      <c r="H54" s="319"/>
      <c r="I54" s="301"/>
      <c r="J54" s="301"/>
      <c r="K54" s="301"/>
      <c r="L54" s="318"/>
      <c r="M54" s="319"/>
      <c r="N54" s="301"/>
      <c r="O54" s="301"/>
      <c r="P54" s="301"/>
      <c r="Q54" s="440"/>
    </row>
    <row r="55" spans="1:17" ht="22.5" customHeight="1">
      <c r="A55" s="255">
        <v>36</v>
      </c>
      <c r="B55" s="291" t="s">
        <v>400</v>
      </c>
      <c r="C55" s="292">
        <v>4865010</v>
      </c>
      <c r="D55" s="118" t="s">
        <v>12</v>
      </c>
      <c r="E55" s="91" t="s">
        <v>323</v>
      </c>
      <c r="F55" s="299">
        <v>-2000</v>
      </c>
      <c r="G55" s="318">
        <v>996269</v>
      </c>
      <c r="H55" s="319">
        <v>996087</v>
      </c>
      <c r="I55" s="301">
        <f>G55-H55</f>
        <v>182</v>
      </c>
      <c r="J55" s="301">
        <f>$F55*I55</f>
        <v>-364000</v>
      </c>
      <c r="K55" s="301">
        <f>J55/1000000</f>
        <v>-0.364</v>
      </c>
      <c r="L55" s="318">
        <v>984389</v>
      </c>
      <c r="M55" s="319">
        <v>984303</v>
      </c>
      <c r="N55" s="301">
        <f>L55-M55</f>
        <v>86</v>
      </c>
      <c r="O55" s="301">
        <f>$F55*N55</f>
        <v>-172000</v>
      </c>
      <c r="P55" s="301">
        <f>O55/1000000</f>
        <v>-0.172</v>
      </c>
      <c r="Q55" s="440"/>
    </row>
    <row r="56" spans="1:17" ht="22.5" customHeight="1">
      <c r="A56" s="255">
        <v>37</v>
      </c>
      <c r="B56" s="291" t="s">
        <v>401</v>
      </c>
      <c r="C56" s="292">
        <v>5128458</v>
      </c>
      <c r="D56" s="118" t="s">
        <v>12</v>
      </c>
      <c r="E56" s="91" t="s">
        <v>323</v>
      </c>
      <c r="F56" s="299">
        <v>-500</v>
      </c>
      <c r="G56" s="318">
        <v>4540</v>
      </c>
      <c r="H56" s="319">
        <v>4330</v>
      </c>
      <c r="I56" s="301">
        <f>G56-H56</f>
        <v>210</v>
      </c>
      <c r="J56" s="301">
        <f>$F56*I56</f>
        <v>-105000</v>
      </c>
      <c r="K56" s="301">
        <f>J56/1000000</f>
        <v>-0.105</v>
      </c>
      <c r="L56" s="318">
        <v>990354</v>
      </c>
      <c r="M56" s="319">
        <v>990300</v>
      </c>
      <c r="N56" s="301">
        <f>L56-M56</f>
        <v>54</v>
      </c>
      <c r="O56" s="301">
        <f>$F56*N56</f>
        <v>-27000</v>
      </c>
      <c r="P56" s="301">
        <f>O56/1000000</f>
        <v>-0.027</v>
      </c>
      <c r="Q56" s="440"/>
    </row>
    <row r="57" spans="1:17" ht="22.5" customHeight="1">
      <c r="A57" s="270">
        <v>38</v>
      </c>
      <c r="B57" s="271" t="s">
        <v>402</v>
      </c>
      <c r="C57" s="292">
        <v>4864933</v>
      </c>
      <c r="D57" s="80" t="s">
        <v>12</v>
      </c>
      <c r="E57" s="91" t="s">
        <v>323</v>
      </c>
      <c r="F57" s="299">
        <v>-1000</v>
      </c>
      <c r="G57" s="318">
        <v>23114</v>
      </c>
      <c r="H57" s="319">
        <v>22941</v>
      </c>
      <c r="I57" s="301">
        <f>G57-H57</f>
        <v>173</v>
      </c>
      <c r="J57" s="301">
        <f>$F57*I57</f>
        <v>-173000</v>
      </c>
      <c r="K57" s="301">
        <f>J57/1000000</f>
        <v>-0.173</v>
      </c>
      <c r="L57" s="318">
        <v>31861</v>
      </c>
      <c r="M57" s="319">
        <v>31863</v>
      </c>
      <c r="N57" s="301">
        <f>L57-M57</f>
        <v>-2</v>
      </c>
      <c r="O57" s="301">
        <f>$F57*N57</f>
        <v>2000</v>
      </c>
      <c r="P57" s="301">
        <f>O57/1000000</f>
        <v>0.002</v>
      </c>
      <c r="Q57" s="440"/>
    </row>
    <row r="58" spans="1:17" ht="22.5" customHeight="1">
      <c r="A58" s="270">
        <v>39</v>
      </c>
      <c r="B58" s="291" t="s">
        <v>403</v>
      </c>
      <c r="C58" s="292">
        <v>4864904</v>
      </c>
      <c r="D58" s="118" t="s">
        <v>12</v>
      </c>
      <c r="E58" s="91" t="s">
        <v>323</v>
      </c>
      <c r="F58" s="299">
        <v>-1000</v>
      </c>
      <c r="G58" s="318">
        <v>2575</v>
      </c>
      <c r="H58" s="319">
        <v>2577</v>
      </c>
      <c r="I58" s="301">
        <f>G58-H58</f>
        <v>-2</v>
      </c>
      <c r="J58" s="301">
        <f>$F58*I58</f>
        <v>2000</v>
      </c>
      <c r="K58" s="301">
        <f>J58/1000000</f>
        <v>0.002</v>
      </c>
      <c r="L58" s="318">
        <v>996648</v>
      </c>
      <c r="M58" s="319">
        <v>996553</v>
      </c>
      <c r="N58" s="301">
        <f>L58-M58</f>
        <v>95</v>
      </c>
      <c r="O58" s="301">
        <f>$F58*N58</f>
        <v>-95000</v>
      </c>
      <c r="P58" s="301">
        <f>O58/1000000</f>
        <v>-0.095</v>
      </c>
      <c r="Q58" s="440"/>
    </row>
    <row r="59" spans="1:17" ht="22.5" customHeight="1">
      <c r="A59" s="270">
        <v>40</v>
      </c>
      <c r="B59" s="291" t="s">
        <v>404</v>
      </c>
      <c r="C59" s="292">
        <v>4864942</v>
      </c>
      <c r="D59" s="118" t="s">
        <v>12</v>
      </c>
      <c r="E59" s="91" t="s">
        <v>323</v>
      </c>
      <c r="F59" s="301">
        <v>-1000</v>
      </c>
      <c r="G59" s="318">
        <v>856</v>
      </c>
      <c r="H59" s="319">
        <v>724</v>
      </c>
      <c r="I59" s="301">
        <f>G59-H59</f>
        <v>132</v>
      </c>
      <c r="J59" s="301">
        <f>$F59*I59</f>
        <v>-132000</v>
      </c>
      <c r="K59" s="301">
        <f>J59/1000000</f>
        <v>-0.132</v>
      </c>
      <c r="L59" s="318">
        <v>874</v>
      </c>
      <c r="M59" s="319">
        <v>655</v>
      </c>
      <c r="N59" s="301">
        <f>L59-M59</f>
        <v>219</v>
      </c>
      <c r="O59" s="301">
        <f>$F59*N59</f>
        <v>-219000</v>
      </c>
      <c r="P59" s="301">
        <f>O59/1000000</f>
        <v>-0.219</v>
      </c>
      <c r="Q59" s="440"/>
    </row>
    <row r="60" spans="1:17" ht="18" customHeight="1" thickBot="1">
      <c r="A60" s="373" t="s">
        <v>312</v>
      </c>
      <c r="B60" s="294"/>
      <c r="C60" s="295"/>
      <c r="D60" s="247"/>
      <c r="E60" s="248"/>
      <c r="F60" s="299"/>
      <c r="G60" s="427"/>
      <c r="H60" s="428"/>
      <c r="I60" s="305"/>
      <c r="J60" s="305"/>
      <c r="K60" s="305"/>
      <c r="L60" s="427"/>
      <c r="M60" s="428"/>
      <c r="N60" s="305"/>
      <c r="O60" s="305"/>
      <c r="P60" s="552" t="str">
        <f>NDPL!$Q$1</f>
        <v>DECEMBER-2021</v>
      </c>
      <c r="Q60" s="552"/>
    </row>
    <row r="61" spans="1:17" ht="18" customHeight="1" thickTop="1">
      <c r="A61" s="266"/>
      <c r="B61" s="269" t="s">
        <v>161</v>
      </c>
      <c r="C61" s="292"/>
      <c r="D61" s="80"/>
      <c r="E61" s="80"/>
      <c r="F61" s="386"/>
      <c r="G61" s="318"/>
      <c r="H61" s="319"/>
      <c r="I61" s="301"/>
      <c r="J61" s="301"/>
      <c r="K61" s="301"/>
      <c r="L61" s="318"/>
      <c r="M61" s="319"/>
      <c r="N61" s="301"/>
      <c r="O61" s="301"/>
      <c r="P61" s="301"/>
      <c r="Q61" s="429"/>
    </row>
    <row r="62" spans="1:17" ht="14.25" customHeight="1">
      <c r="A62" s="255">
        <v>41</v>
      </c>
      <c r="B62" s="291" t="s">
        <v>14</v>
      </c>
      <c r="C62" s="292">
        <v>5128432</v>
      </c>
      <c r="D62" s="118" t="s">
        <v>12</v>
      </c>
      <c r="E62" s="91" t="s">
        <v>323</v>
      </c>
      <c r="F62" s="299">
        <v>-1000</v>
      </c>
      <c r="G62" s="318">
        <v>41205</v>
      </c>
      <c r="H62" s="319">
        <v>41131</v>
      </c>
      <c r="I62" s="301">
        <f>G62-H62</f>
        <v>74</v>
      </c>
      <c r="J62" s="301">
        <f>$F62*I62</f>
        <v>-74000</v>
      </c>
      <c r="K62" s="301">
        <f>J62/1000000</f>
        <v>-0.074</v>
      </c>
      <c r="L62" s="318">
        <v>999594</v>
      </c>
      <c r="M62" s="319">
        <v>999594</v>
      </c>
      <c r="N62" s="301">
        <f>L62-M62</f>
        <v>0</v>
      </c>
      <c r="O62" s="301">
        <f>$F62*N62</f>
        <v>0</v>
      </c>
      <c r="P62" s="301">
        <f>O62/1000000</f>
        <v>0</v>
      </c>
      <c r="Q62" s="439" t="s">
        <v>489</v>
      </c>
    </row>
    <row r="63" spans="1:17" ht="14.25" customHeight="1">
      <c r="A63" s="255"/>
      <c r="B63" s="291"/>
      <c r="C63" s="292">
        <v>4864920</v>
      </c>
      <c r="D63" s="118" t="s">
        <v>12</v>
      </c>
      <c r="E63" s="91" t="s">
        <v>323</v>
      </c>
      <c r="F63" s="299">
        <v>-1000</v>
      </c>
      <c r="G63" s="318">
        <v>319</v>
      </c>
      <c r="H63" s="319">
        <v>0</v>
      </c>
      <c r="I63" s="301">
        <f>G63-H63</f>
        <v>319</v>
      </c>
      <c r="J63" s="301">
        <f>$F63*I63</f>
        <v>-319000</v>
      </c>
      <c r="K63" s="301">
        <f>J63/1000000</f>
        <v>-0.319</v>
      </c>
      <c r="L63" s="318">
        <v>0</v>
      </c>
      <c r="M63" s="319">
        <v>0</v>
      </c>
      <c r="N63" s="301">
        <f>L63-M63</f>
        <v>0</v>
      </c>
      <c r="O63" s="301">
        <f>$F63*N63</f>
        <v>0</v>
      </c>
      <c r="P63" s="301">
        <f>O63/1000000</f>
        <v>0</v>
      </c>
      <c r="Q63" s="439" t="s">
        <v>488</v>
      </c>
    </row>
    <row r="64" spans="1:17" ht="14.25" customHeight="1">
      <c r="A64" s="255">
        <v>42</v>
      </c>
      <c r="B64" s="291" t="s">
        <v>15</v>
      </c>
      <c r="C64" s="292">
        <v>4865038</v>
      </c>
      <c r="D64" s="118" t="s">
        <v>12</v>
      </c>
      <c r="E64" s="91" t="s">
        <v>323</v>
      </c>
      <c r="F64" s="299">
        <v>-1000</v>
      </c>
      <c r="G64" s="318">
        <v>14020</v>
      </c>
      <c r="H64" s="319">
        <v>13636</v>
      </c>
      <c r="I64" s="301">
        <f>G64-H64</f>
        <v>384</v>
      </c>
      <c r="J64" s="301">
        <f>$F64*I64</f>
        <v>-384000</v>
      </c>
      <c r="K64" s="301">
        <f>J64/1000000</f>
        <v>-0.384</v>
      </c>
      <c r="L64" s="318">
        <v>402</v>
      </c>
      <c r="M64" s="319">
        <v>402</v>
      </c>
      <c r="N64" s="301">
        <f>L64-M64</f>
        <v>0</v>
      </c>
      <c r="O64" s="301">
        <f>$F64*N64</f>
        <v>0</v>
      </c>
      <c r="P64" s="301">
        <f>O64/1000000</f>
        <v>0</v>
      </c>
      <c r="Q64" s="429"/>
    </row>
    <row r="65" spans="1:17" ht="14.25" customHeight="1">
      <c r="A65" s="255">
        <v>43</v>
      </c>
      <c r="B65" s="291" t="s">
        <v>16</v>
      </c>
      <c r="C65" s="292">
        <v>5295165</v>
      </c>
      <c r="D65" s="118" t="s">
        <v>12</v>
      </c>
      <c r="E65" s="91" t="s">
        <v>323</v>
      </c>
      <c r="F65" s="299">
        <v>-1000</v>
      </c>
      <c r="G65" s="318">
        <v>11263</v>
      </c>
      <c r="H65" s="319">
        <v>9023</v>
      </c>
      <c r="I65" s="301">
        <f>G65-H65</f>
        <v>2240</v>
      </c>
      <c r="J65" s="301">
        <f>$F65*I65</f>
        <v>-2240000</v>
      </c>
      <c r="K65" s="301">
        <f>J65/1000000</f>
        <v>-2.24</v>
      </c>
      <c r="L65" s="318">
        <v>998393</v>
      </c>
      <c r="M65" s="319">
        <v>998393</v>
      </c>
      <c r="N65" s="301">
        <f>L65-M65</f>
        <v>0</v>
      </c>
      <c r="O65" s="301">
        <f>$F65*N65</f>
        <v>0</v>
      </c>
      <c r="P65" s="301">
        <f>O65/1000000</f>
        <v>0</v>
      </c>
      <c r="Q65" s="443"/>
    </row>
    <row r="66" spans="2:17" ht="14.25" customHeight="1">
      <c r="B66" s="293" t="s">
        <v>162</v>
      </c>
      <c r="C66" s="292"/>
      <c r="D66" s="118"/>
      <c r="E66" s="118"/>
      <c r="F66" s="299"/>
      <c r="G66" s="318"/>
      <c r="H66" s="319"/>
      <c r="I66" s="301"/>
      <c r="J66" s="301"/>
      <c r="K66" s="301"/>
      <c r="L66" s="318"/>
      <c r="M66" s="319"/>
      <c r="N66" s="301"/>
      <c r="O66" s="301"/>
      <c r="P66" s="301"/>
      <c r="Q66" s="429"/>
    </row>
    <row r="67" spans="1:17" ht="14.25" customHeight="1">
      <c r="A67" s="255">
        <v>44</v>
      </c>
      <c r="B67" s="291" t="s">
        <v>14</v>
      </c>
      <c r="C67" s="292">
        <v>4864928</v>
      </c>
      <c r="D67" s="118" t="s">
        <v>12</v>
      </c>
      <c r="E67" s="91" t="s">
        <v>323</v>
      </c>
      <c r="F67" s="299">
        <v>-1000</v>
      </c>
      <c r="G67" s="318">
        <v>12253</v>
      </c>
      <c r="H67" s="319">
        <v>10459</v>
      </c>
      <c r="I67" s="301">
        <f>G67-H67</f>
        <v>1794</v>
      </c>
      <c r="J67" s="301">
        <f>$F67*I67</f>
        <v>-1794000</v>
      </c>
      <c r="K67" s="301">
        <f>J67/1000000</f>
        <v>-1.794</v>
      </c>
      <c r="L67" s="318">
        <v>458</v>
      </c>
      <c r="M67" s="319">
        <v>458</v>
      </c>
      <c r="N67" s="301">
        <f>L67-M67</f>
        <v>0</v>
      </c>
      <c r="O67" s="301">
        <f>$F67*N67</f>
        <v>0</v>
      </c>
      <c r="P67" s="301">
        <f>O67/1000000</f>
        <v>0</v>
      </c>
      <c r="Q67" s="429"/>
    </row>
    <row r="68" spans="1:17" ht="14.25" customHeight="1">
      <c r="A68" s="255">
        <v>45</v>
      </c>
      <c r="B68" s="291" t="s">
        <v>15</v>
      </c>
      <c r="C68" s="292">
        <v>4864967</v>
      </c>
      <c r="D68" s="118" t="s">
        <v>12</v>
      </c>
      <c r="E68" s="91" t="s">
        <v>323</v>
      </c>
      <c r="F68" s="299">
        <v>-1000</v>
      </c>
      <c r="G68" s="318">
        <v>9615</v>
      </c>
      <c r="H68" s="319">
        <v>8420</v>
      </c>
      <c r="I68" s="301">
        <f>G68-H68</f>
        <v>1195</v>
      </c>
      <c r="J68" s="301">
        <f>$F68*I68</f>
        <v>-1195000</v>
      </c>
      <c r="K68" s="301">
        <f>J68/1000000</f>
        <v>-1.195</v>
      </c>
      <c r="L68" s="318">
        <v>925064</v>
      </c>
      <c r="M68" s="319">
        <v>925064</v>
      </c>
      <c r="N68" s="301">
        <f>L68-M68</f>
        <v>0</v>
      </c>
      <c r="O68" s="301">
        <f>$F68*N68</f>
        <v>0</v>
      </c>
      <c r="P68" s="301">
        <f>O68/1000000</f>
        <v>0</v>
      </c>
      <c r="Q68" s="429"/>
    </row>
    <row r="69" spans="1:17" ht="14.25" customHeight="1">
      <c r="A69" s="255">
        <v>46</v>
      </c>
      <c r="B69" s="291" t="s">
        <v>16</v>
      </c>
      <c r="C69" s="292">
        <v>5295144</v>
      </c>
      <c r="D69" s="118" t="s">
        <v>12</v>
      </c>
      <c r="E69" s="91" t="s">
        <v>323</v>
      </c>
      <c r="F69" s="299">
        <v>-1000</v>
      </c>
      <c r="G69" s="318">
        <v>71590</v>
      </c>
      <c r="H69" s="319">
        <v>71194</v>
      </c>
      <c r="I69" s="301">
        <f>G69-H69</f>
        <v>396</v>
      </c>
      <c r="J69" s="301">
        <f>$F69*I69</f>
        <v>-396000</v>
      </c>
      <c r="K69" s="301">
        <f>J69/1000000</f>
        <v>-0.396</v>
      </c>
      <c r="L69" s="318">
        <v>17550</v>
      </c>
      <c r="M69" s="319">
        <v>17549</v>
      </c>
      <c r="N69" s="301">
        <f>L69-M69</f>
        <v>1</v>
      </c>
      <c r="O69" s="301">
        <f>$F69*N69</f>
        <v>-1000</v>
      </c>
      <c r="P69" s="301">
        <f>O69/1000000</f>
        <v>-0.001</v>
      </c>
      <c r="Q69" s="439"/>
    </row>
    <row r="70" spans="1:17" ht="14.25" customHeight="1">
      <c r="A70" s="255"/>
      <c r="B70" s="291"/>
      <c r="C70" s="292"/>
      <c r="D70" s="118"/>
      <c r="E70" s="91"/>
      <c r="F70" s="299">
        <v>-1000</v>
      </c>
      <c r="G70" s="318">
        <v>70150</v>
      </c>
      <c r="H70" s="319">
        <v>68700</v>
      </c>
      <c r="I70" s="301">
        <f>G70-H70</f>
        <v>1450</v>
      </c>
      <c r="J70" s="301">
        <f>$F70*I70</f>
        <v>-1450000</v>
      </c>
      <c r="K70" s="301">
        <f>J70/1000000</f>
        <v>-1.45</v>
      </c>
      <c r="L70" s="318"/>
      <c r="M70" s="319"/>
      <c r="N70" s="301"/>
      <c r="O70" s="301"/>
      <c r="P70" s="301"/>
      <c r="Q70" s="439"/>
    </row>
    <row r="71" spans="1:17" ht="14.25" customHeight="1">
      <c r="A71" s="255">
        <v>47</v>
      </c>
      <c r="B71" s="291" t="s">
        <v>154</v>
      </c>
      <c r="C71" s="292">
        <v>4865023</v>
      </c>
      <c r="D71" s="118" t="s">
        <v>12</v>
      </c>
      <c r="E71" s="91" t="s">
        <v>323</v>
      </c>
      <c r="F71" s="299">
        <v>-2000</v>
      </c>
      <c r="G71" s="318">
        <v>4821</v>
      </c>
      <c r="H71" s="319">
        <v>3885</v>
      </c>
      <c r="I71" s="319">
        <f>G71-H71</f>
        <v>936</v>
      </c>
      <c r="J71" s="319">
        <f>$F71*I71</f>
        <v>-1872000</v>
      </c>
      <c r="K71" s="319">
        <f>J71/1000000</f>
        <v>-1.872</v>
      </c>
      <c r="L71" s="318">
        <v>999557</v>
      </c>
      <c r="M71" s="319">
        <v>999556</v>
      </c>
      <c r="N71" s="319">
        <f>L71-M71</f>
        <v>1</v>
      </c>
      <c r="O71" s="319">
        <f>$F71*N71</f>
        <v>-2000</v>
      </c>
      <c r="P71" s="319">
        <f>O71/1000000</f>
        <v>-0.002</v>
      </c>
      <c r="Q71" s="455"/>
    </row>
    <row r="72" spans="2:17" ht="14.25" customHeight="1">
      <c r="B72" s="293" t="s">
        <v>111</v>
      </c>
      <c r="C72" s="292"/>
      <c r="D72" s="118"/>
      <c r="E72" s="91"/>
      <c r="F72" s="297"/>
      <c r="G72" s="318"/>
      <c r="H72" s="319"/>
      <c r="I72" s="301"/>
      <c r="J72" s="301"/>
      <c r="K72" s="301"/>
      <c r="L72" s="318"/>
      <c r="M72" s="319"/>
      <c r="N72" s="301"/>
      <c r="O72" s="301"/>
      <c r="P72" s="301"/>
      <c r="Q72" s="429"/>
    </row>
    <row r="73" spans="1:17" ht="14.25" customHeight="1">
      <c r="A73" s="255">
        <v>48</v>
      </c>
      <c r="B73" s="291" t="s">
        <v>343</v>
      </c>
      <c r="C73" s="292">
        <v>5128461</v>
      </c>
      <c r="D73" s="118" t="s">
        <v>12</v>
      </c>
      <c r="E73" s="91" t="s">
        <v>323</v>
      </c>
      <c r="F73" s="297">
        <v>-1000</v>
      </c>
      <c r="G73" s="318">
        <v>79540</v>
      </c>
      <c r="H73" s="319">
        <v>76941</v>
      </c>
      <c r="I73" s="301">
        <f>G73-H73</f>
        <v>2599</v>
      </c>
      <c r="J73" s="301">
        <f>$F73*I73</f>
        <v>-2599000</v>
      </c>
      <c r="K73" s="301">
        <f>J73/1000000</f>
        <v>-2.599</v>
      </c>
      <c r="L73" s="318">
        <v>997153</v>
      </c>
      <c r="M73" s="319">
        <v>997153</v>
      </c>
      <c r="N73" s="301">
        <f>L73-M73</f>
        <v>0</v>
      </c>
      <c r="O73" s="301">
        <f>$F73*N73</f>
        <v>0</v>
      </c>
      <c r="P73" s="301">
        <f>O73/1000000</f>
        <v>0</v>
      </c>
      <c r="Q73" s="430"/>
    </row>
    <row r="74" spans="1:17" ht="14.25" customHeight="1">
      <c r="A74" s="255">
        <v>49</v>
      </c>
      <c r="B74" s="291" t="s">
        <v>164</v>
      </c>
      <c r="C74" s="292">
        <v>4865003</v>
      </c>
      <c r="D74" s="118" t="s">
        <v>12</v>
      </c>
      <c r="E74" s="91" t="s">
        <v>323</v>
      </c>
      <c r="F74" s="654">
        <v>-2000</v>
      </c>
      <c r="G74" s="318">
        <v>53221</v>
      </c>
      <c r="H74" s="319">
        <v>51481</v>
      </c>
      <c r="I74" s="301">
        <f>G74-H74</f>
        <v>1740</v>
      </c>
      <c r="J74" s="301">
        <f>$F74*I74</f>
        <v>-3480000</v>
      </c>
      <c r="K74" s="301">
        <f>J74/1000000</f>
        <v>-3.48</v>
      </c>
      <c r="L74" s="318">
        <v>999377</v>
      </c>
      <c r="M74" s="319">
        <v>999377</v>
      </c>
      <c r="N74" s="301">
        <f>L74-M74</f>
        <v>0</v>
      </c>
      <c r="O74" s="301">
        <f>$F74*N74</f>
        <v>0</v>
      </c>
      <c r="P74" s="301">
        <f>O74/1000000</f>
        <v>0</v>
      </c>
      <c r="Q74" s="429"/>
    </row>
    <row r="75" spans="2:17" ht="14.25" customHeight="1">
      <c r="B75" s="293" t="s">
        <v>345</v>
      </c>
      <c r="C75" s="292"/>
      <c r="D75" s="118"/>
      <c r="E75" s="91"/>
      <c r="F75" s="297"/>
      <c r="G75" s="318"/>
      <c r="H75" s="319"/>
      <c r="I75" s="301"/>
      <c r="J75" s="301"/>
      <c r="K75" s="301"/>
      <c r="L75" s="318"/>
      <c r="M75" s="319"/>
      <c r="N75" s="301"/>
      <c r="O75" s="301"/>
      <c r="P75" s="301"/>
      <c r="Q75" s="429"/>
    </row>
    <row r="76" spans="1:17" ht="14.25" customHeight="1">
      <c r="A76" s="255">
        <v>50</v>
      </c>
      <c r="B76" s="291" t="s">
        <v>343</v>
      </c>
      <c r="C76" s="292">
        <v>5128472</v>
      </c>
      <c r="D76" s="118" t="s">
        <v>12</v>
      </c>
      <c r="E76" s="91" t="s">
        <v>323</v>
      </c>
      <c r="F76" s="387">
        <v>-1500</v>
      </c>
      <c r="G76" s="318">
        <v>1545</v>
      </c>
      <c r="H76" s="319">
        <v>371</v>
      </c>
      <c r="I76" s="301">
        <f>G76-H76</f>
        <v>1174</v>
      </c>
      <c r="J76" s="301">
        <f>$F76*I76</f>
        <v>-1761000</v>
      </c>
      <c r="K76" s="301">
        <f>J76/1000000</f>
        <v>-1.761</v>
      </c>
      <c r="L76" s="318">
        <v>0</v>
      </c>
      <c r="M76" s="319">
        <v>0</v>
      </c>
      <c r="N76" s="301">
        <f>L76-M76</f>
        <v>0</v>
      </c>
      <c r="O76" s="301">
        <f>$F76*N76</f>
        <v>0</v>
      </c>
      <c r="P76" s="301">
        <f>O76/1000000</f>
        <v>0</v>
      </c>
      <c r="Q76" s="429"/>
    </row>
    <row r="77" spans="1:17" ht="14.25" customHeight="1">
      <c r="A77" s="255">
        <v>51</v>
      </c>
      <c r="B77" s="291" t="s">
        <v>164</v>
      </c>
      <c r="C77" s="292">
        <v>5128452</v>
      </c>
      <c r="D77" s="118" t="s">
        <v>12</v>
      </c>
      <c r="E77" s="91" t="s">
        <v>323</v>
      </c>
      <c r="F77" s="387">
        <v>-1000</v>
      </c>
      <c r="G77" s="318">
        <v>2404</v>
      </c>
      <c r="H77" s="319">
        <v>566</v>
      </c>
      <c r="I77" s="301">
        <f>G77-H77</f>
        <v>1838</v>
      </c>
      <c r="J77" s="301">
        <f>$F77*I77</f>
        <v>-1838000</v>
      </c>
      <c r="K77" s="301">
        <f>J77/1000000</f>
        <v>-1.838</v>
      </c>
      <c r="L77" s="318">
        <v>0</v>
      </c>
      <c r="M77" s="319">
        <v>0</v>
      </c>
      <c r="N77" s="301">
        <f>L77-M77</f>
        <v>0</v>
      </c>
      <c r="O77" s="301">
        <f>$F77*N77</f>
        <v>0</v>
      </c>
      <c r="P77" s="301">
        <f>O77/1000000</f>
        <v>0</v>
      </c>
      <c r="Q77" s="429"/>
    </row>
    <row r="78" spans="1:17" ht="14.25" customHeight="1">
      <c r="A78" s="255"/>
      <c r="B78" s="420" t="s">
        <v>351</v>
      </c>
      <c r="C78" s="292"/>
      <c r="D78" s="118"/>
      <c r="E78" s="91"/>
      <c r="F78" s="387"/>
      <c r="G78" s="318"/>
      <c r="H78" s="319"/>
      <c r="I78" s="301"/>
      <c r="J78" s="301"/>
      <c r="K78" s="301"/>
      <c r="L78" s="318"/>
      <c r="M78" s="319"/>
      <c r="N78" s="301"/>
      <c r="O78" s="301"/>
      <c r="P78" s="301"/>
      <c r="Q78" s="429"/>
    </row>
    <row r="79" spans="1:17" ht="18" customHeight="1">
      <c r="A79" s="255">
        <v>52</v>
      </c>
      <c r="B79" s="291" t="s">
        <v>343</v>
      </c>
      <c r="C79" s="292">
        <v>4864905</v>
      </c>
      <c r="D79" s="118" t="s">
        <v>12</v>
      </c>
      <c r="E79" s="91" t="s">
        <v>323</v>
      </c>
      <c r="F79" s="387">
        <v>-1000</v>
      </c>
      <c r="G79" s="318">
        <v>996301</v>
      </c>
      <c r="H79" s="319">
        <v>996181</v>
      </c>
      <c r="I79" s="301">
        <f>G79-H79</f>
        <v>120</v>
      </c>
      <c r="J79" s="301">
        <f>$F79*I79</f>
        <v>-120000</v>
      </c>
      <c r="K79" s="301">
        <f>J79/1000000</f>
        <v>-0.12</v>
      </c>
      <c r="L79" s="318">
        <v>999978</v>
      </c>
      <c r="M79" s="319">
        <v>999975</v>
      </c>
      <c r="N79" s="301">
        <f>L79-M79</f>
        <v>3</v>
      </c>
      <c r="O79" s="301">
        <f>$F79*N79</f>
        <v>-3000</v>
      </c>
      <c r="P79" s="301">
        <f>O79/1000000</f>
        <v>-0.003</v>
      </c>
      <c r="Q79" s="429"/>
    </row>
    <row r="80" spans="1:17" ht="18" customHeight="1">
      <c r="A80" s="255">
        <v>53</v>
      </c>
      <c r="B80" s="291" t="s">
        <v>164</v>
      </c>
      <c r="C80" s="292">
        <v>4902504</v>
      </c>
      <c r="D80" s="118" t="s">
        <v>12</v>
      </c>
      <c r="E80" s="91" t="s">
        <v>323</v>
      </c>
      <c r="F80" s="387">
        <v>-1000</v>
      </c>
      <c r="G80" s="318">
        <v>991091</v>
      </c>
      <c r="H80" s="319">
        <v>991008</v>
      </c>
      <c r="I80" s="301">
        <f>G80-H80</f>
        <v>83</v>
      </c>
      <c r="J80" s="301">
        <f>$F80*I80</f>
        <v>-83000</v>
      </c>
      <c r="K80" s="301">
        <f>J80/1000000</f>
        <v>-0.083</v>
      </c>
      <c r="L80" s="318">
        <v>994640</v>
      </c>
      <c r="M80" s="319">
        <v>994638</v>
      </c>
      <c r="N80" s="301">
        <f>L80-M80</f>
        <v>2</v>
      </c>
      <c r="O80" s="301">
        <f>$F80*N80</f>
        <v>-2000</v>
      </c>
      <c r="P80" s="301">
        <f>O80/1000000</f>
        <v>-0.002</v>
      </c>
      <c r="Q80" s="429"/>
    </row>
    <row r="81" spans="1:17" ht="18" customHeight="1">
      <c r="A81" s="255">
        <v>54</v>
      </c>
      <c r="B81" s="291" t="s">
        <v>408</v>
      </c>
      <c r="C81" s="292">
        <v>5128426</v>
      </c>
      <c r="D81" s="118" t="s">
        <v>12</v>
      </c>
      <c r="E81" s="91" t="s">
        <v>323</v>
      </c>
      <c r="F81" s="387">
        <v>-1000</v>
      </c>
      <c r="G81" s="318">
        <v>991243</v>
      </c>
      <c r="H81" s="319">
        <v>990919</v>
      </c>
      <c r="I81" s="301">
        <f>G81-H81</f>
        <v>324</v>
      </c>
      <c r="J81" s="301">
        <f>$F81*I81</f>
        <v>-324000</v>
      </c>
      <c r="K81" s="301">
        <f>J81/1000000</f>
        <v>-0.324</v>
      </c>
      <c r="L81" s="318">
        <v>987074</v>
      </c>
      <c r="M81" s="319">
        <v>987076</v>
      </c>
      <c r="N81" s="301">
        <f>L81-M81</f>
        <v>-2</v>
      </c>
      <c r="O81" s="301">
        <f>$F81*N81</f>
        <v>2000</v>
      </c>
      <c r="P81" s="301">
        <f>O81/1000000</f>
        <v>0.002</v>
      </c>
      <c r="Q81" s="429"/>
    </row>
    <row r="82" spans="2:17" ht="18" customHeight="1">
      <c r="B82" s="420" t="s">
        <v>360</v>
      </c>
      <c r="C82" s="292"/>
      <c r="D82" s="118"/>
      <c r="E82" s="91"/>
      <c r="F82" s="387"/>
      <c r="G82" s="318"/>
      <c r="H82" s="319"/>
      <c r="I82" s="301"/>
      <c r="J82" s="301"/>
      <c r="K82" s="301"/>
      <c r="L82" s="318"/>
      <c r="M82" s="319"/>
      <c r="N82" s="301"/>
      <c r="O82" s="301"/>
      <c r="P82" s="301"/>
      <c r="Q82" s="429"/>
    </row>
    <row r="83" spans="1:17" ht="18" customHeight="1">
      <c r="A83" s="255">
        <v>55</v>
      </c>
      <c r="B83" s="291" t="s">
        <v>361</v>
      </c>
      <c r="C83" s="292">
        <v>4902509</v>
      </c>
      <c r="D83" s="118" t="s">
        <v>12</v>
      </c>
      <c r="E83" s="91" t="s">
        <v>323</v>
      </c>
      <c r="F83" s="387">
        <v>4000</v>
      </c>
      <c r="G83" s="318">
        <v>996565</v>
      </c>
      <c r="H83" s="319">
        <v>997283</v>
      </c>
      <c r="I83" s="301">
        <f aca="true" t="shared" si="12" ref="I83:I88">G83-H83</f>
        <v>-718</v>
      </c>
      <c r="J83" s="301">
        <f aca="true" t="shared" si="13" ref="J83:J88">$F83*I83</f>
        <v>-2872000</v>
      </c>
      <c r="K83" s="301">
        <f aca="true" t="shared" si="14" ref="K83:K88">J83/1000000</f>
        <v>-2.872</v>
      </c>
      <c r="L83" s="318">
        <v>999992</v>
      </c>
      <c r="M83" s="319">
        <v>999992</v>
      </c>
      <c r="N83" s="301">
        <v>0</v>
      </c>
      <c r="O83" s="301">
        <v>0</v>
      </c>
      <c r="P83" s="301">
        <v>0</v>
      </c>
      <c r="Q83" s="429"/>
    </row>
    <row r="84" spans="1:17" ht="18" customHeight="1">
      <c r="A84" s="255">
        <v>56</v>
      </c>
      <c r="B84" s="339" t="s">
        <v>362</v>
      </c>
      <c r="C84" s="292">
        <v>4865026</v>
      </c>
      <c r="D84" s="118" t="s">
        <v>12</v>
      </c>
      <c r="E84" s="91" t="s">
        <v>323</v>
      </c>
      <c r="F84" s="387">
        <v>800</v>
      </c>
      <c r="G84" s="318">
        <v>974269</v>
      </c>
      <c r="H84" s="319">
        <v>975912</v>
      </c>
      <c r="I84" s="301">
        <f t="shared" si="12"/>
        <v>-1643</v>
      </c>
      <c r="J84" s="301">
        <f t="shared" si="13"/>
        <v>-1314400</v>
      </c>
      <c r="K84" s="301">
        <f t="shared" si="14"/>
        <v>-1.3144</v>
      </c>
      <c r="L84" s="318">
        <v>607</v>
      </c>
      <c r="M84" s="319">
        <v>607</v>
      </c>
      <c r="N84" s="301">
        <f>L84-M84</f>
        <v>0</v>
      </c>
      <c r="O84" s="301">
        <f>$F84*N84</f>
        <v>0</v>
      </c>
      <c r="P84" s="301">
        <f>O84/1000000</f>
        <v>0</v>
      </c>
      <c r="Q84" s="429"/>
    </row>
    <row r="85" spans="1:17" ht="18" customHeight="1">
      <c r="A85" s="255">
        <v>57</v>
      </c>
      <c r="B85" s="291" t="s">
        <v>337</v>
      </c>
      <c r="C85" s="292">
        <v>5100233</v>
      </c>
      <c r="D85" s="118" t="s">
        <v>12</v>
      </c>
      <c r="E85" s="91" t="s">
        <v>323</v>
      </c>
      <c r="F85" s="387">
        <v>800</v>
      </c>
      <c r="G85" s="318">
        <v>921951</v>
      </c>
      <c r="H85" s="319">
        <v>924555</v>
      </c>
      <c r="I85" s="301">
        <f t="shared" si="12"/>
        <v>-2604</v>
      </c>
      <c r="J85" s="301">
        <f t="shared" si="13"/>
        <v>-2083200</v>
      </c>
      <c r="K85" s="301">
        <f t="shared" si="14"/>
        <v>-2.0832</v>
      </c>
      <c r="L85" s="318">
        <v>999475</v>
      </c>
      <c r="M85" s="319">
        <v>999475</v>
      </c>
      <c r="N85" s="301">
        <f>L85-M85</f>
        <v>0</v>
      </c>
      <c r="O85" s="301">
        <f>$F85*N85</f>
        <v>0</v>
      </c>
      <c r="P85" s="301">
        <f>O85/1000000</f>
        <v>0</v>
      </c>
      <c r="Q85" s="429"/>
    </row>
    <row r="86" spans="1:17" ht="15" customHeight="1">
      <c r="A86" s="255">
        <v>58</v>
      </c>
      <c r="B86" s="291" t="s">
        <v>365</v>
      </c>
      <c r="C86" s="292">
        <v>4864971</v>
      </c>
      <c r="D86" s="118" t="s">
        <v>12</v>
      </c>
      <c r="E86" s="91" t="s">
        <v>323</v>
      </c>
      <c r="F86" s="387">
        <v>-800</v>
      </c>
      <c r="G86" s="318">
        <v>0</v>
      </c>
      <c r="H86" s="319">
        <v>0</v>
      </c>
      <c r="I86" s="301">
        <f t="shared" si="12"/>
        <v>0</v>
      </c>
      <c r="J86" s="301">
        <f t="shared" si="13"/>
        <v>0</v>
      </c>
      <c r="K86" s="301">
        <f t="shared" si="14"/>
        <v>0</v>
      </c>
      <c r="L86" s="318">
        <v>999495</v>
      </c>
      <c r="M86" s="319">
        <v>999495</v>
      </c>
      <c r="N86" s="301">
        <f>L86-M86</f>
        <v>0</v>
      </c>
      <c r="O86" s="301">
        <f>$F86*N86</f>
        <v>0</v>
      </c>
      <c r="P86" s="301">
        <f>O86/1000000</f>
        <v>0</v>
      </c>
      <c r="Q86" s="429"/>
    </row>
    <row r="87" spans="1:17" ht="15" customHeight="1">
      <c r="A87" s="255">
        <v>59</v>
      </c>
      <c r="B87" s="291" t="s">
        <v>409</v>
      </c>
      <c r="C87" s="292">
        <v>4865049</v>
      </c>
      <c r="D87" s="118" t="s">
        <v>12</v>
      </c>
      <c r="E87" s="91" t="s">
        <v>323</v>
      </c>
      <c r="F87" s="387">
        <v>800</v>
      </c>
      <c r="G87" s="318">
        <v>997756</v>
      </c>
      <c r="H87" s="319">
        <v>998104</v>
      </c>
      <c r="I87" s="301">
        <f t="shared" si="12"/>
        <v>-348</v>
      </c>
      <c r="J87" s="301">
        <f t="shared" si="13"/>
        <v>-278400</v>
      </c>
      <c r="K87" s="301">
        <f t="shared" si="14"/>
        <v>-0.2784</v>
      </c>
      <c r="L87" s="318">
        <v>999835</v>
      </c>
      <c r="M87" s="319">
        <v>999835</v>
      </c>
      <c r="N87" s="301">
        <f>L87-M87</f>
        <v>0</v>
      </c>
      <c r="O87" s="301">
        <f>$F87*N87</f>
        <v>0</v>
      </c>
      <c r="P87" s="301">
        <f>O87/1000000</f>
        <v>0</v>
      </c>
      <c r="Q87" s="429"/>
    </row>
    <row r="88" spans="1:17" ht="15" customHeight="1">
      <c r="A88" s="255">
        <v>60</v>
      </c>
      <c r="B88" s="291" t="s">
        <v>410</v>
      </c>
      <c r="C88" s="292">
        <v>5128436</v>
      </c>
      <c r="D88" s="118" t="s">
        <v>12</v>
      </c>
      <c r="E88" s="91" t="s">
        <v>323</v>
      </c>
      <c r="F88" s="387">
        <v>800</v>
      </c>
      <c r="G88" s="318">
        <v>995437</v>
      </c>
      <c r="H88" s="319">
        <v>995747</v>
      </c>
      <c r="I88" s="301">
        <f t="shared" si="12"/>
        <v>-310</v>
      </c>
      <c r="J88" s="301">
        <f t="shared" si="13"/>
        <v>-248000</v>
      </c>
      <c r="K88" s="301">
        <f t="shared" si="14"/>
        <v>-0.248</v>
      </c>
      <c r="L88" s="318">
        <v>40</v>
      </c>
      <c r="M88" s="319">
        <v>40</v>
      </c>
      <c r="N88" s="301">
        <f>L88-M88</f>
        <v>0</v>
      </c>
      <c r="O88" s="301">
        <f>$F88*N88</f>
        <v>0</v>
      </c>
      <c r="P88" s="301">
        <f>O88/1000000</f>
        <v>0</v>
      </c>
      <c r="Q88" s="429"/>
    </row>
    <row r="89" spans="2:17" ht="15" customHeight="1">
      <c r="B89" s="269" t="s">
        <v>97</v>
      </c>
      <c r="C89" s="292"/>
      <c r="D89" s="80"/>
      <c r="E89" s="80"/>
      <c r="F89" s="297"/>
      <c r="G89" s="318"/>
      <c r="H89" s="319"/>
      <c r="I89" s="301"/>
      <c r="J89" s="301"/>
      <c r="K89" s="301"/>
      <c r="L89" s="318"/>
      <c r="M89" s="319"/>
      <c r="N89" s="301"/>
      <c r="O89" s="301"/>
      <c r="P89" s="301"/>
      <c r="Q89" s="429"/>
    </row>
    <row r="90" spans="1:17" ht="15" customHeight="1">
      <c r="A90" s="255">
        <v>61</v>
      </c>
      <c r="B90" s="291" t="s">
        <v>108</v>
      </c>
      <c r="C90" s="292">
        <v>4864949</v>
      </c>
      <c r="D90" s="118" t="s">
        <v>12</v>
      </c>
      <c r="E90" s="91" t="s">
        <v>323</v>
      </c>
      <c r="F90" s="299">
        <v>2000</v>
      </c>
      <c r="G90" s="318">
        <v>987619</v>
      </c>
      <c r="H90" s="319">
        <v>987803</v>
      </c>
      <c r="I90" s="264">
        <f>G90-H90</f>
        <v>-184</v>
      </c>
      <c r="J90" s="264">
        <f>$F90*I90</f>
        <v>-368000</v>
      </c>
      <c r="K90" s="264">
        <f>J90/1000000</f>
        <v>-0.368</v>
      </c>
      <c r="L90" s="318">
        <v>999403</v>
      </c>
      <c r="M90" s="319">
        <v>999464</v>
      </c>
      <c r="N90" s="319">
        <f>L90-M90</f>
        <v>-61</v>
      </c>
      <c r="O90" s="319">
        <f>$F90*N90</f>
        <v>-122000</v>
      </c>
      <c r="P90" s="319">
        <f>O90/1000000</f>
        <v>-0.122</v>
      </c>
      <c r="Q90" s="439"/>
    </row>
    <row r="91" spans="1:17" ht="15" customHeight="1">
      <c r="A91" s="255">
        <v>62</v>
      </c>
      <c r="B91" s="291" t="s">
        <v>109</v>
      </c>
      <c r="C91" s="292">
        <v>4865016</v>
      </c>
      <c r="D91" s="118" t="s">
        <v>12</v>
      </c>
      <c r="E91" s="91" t="s">
        <v>323</v>
      </c>
      <c r="F91" s="299">
        <v>800</v>
      </c>
      <c r="G91" s="263">
        <v>7</v>
      </c>
      <c r="H91" s="264">
        <v>7</v>
      </c>
      <c r="I91" s="301">
        <v>0</v>
      </c>
      <c r="J91" s="301">
        <v>0</v>
      </c>
      <c r="K91" s="301">
        <v>0</v>
      </c>
      <c r="L91" s="263">
        <v>999722</v>
      </c>
      <c r="M91" s="264">
        <v>999722</v>
      </c>
      <c r="N91" s="301">
        <v>0</v>
      </c>
      <c r="O91" s="301">
        <v>0</v>
      </c>
      <c r="P91" s="301">
        <v>0</v>
      </c>
      <c r="Q91" s="439"/>
    </row>
    <row r="92" spans="1:17" ht="15" customHeight="1">
      <c r="A92" s="255"/>
      <c r="B92" s="293" t="s">
        <v>163</v>
      </c>
      <c r="C92" s="292"/>
      <c r="D92" s="118"/>
      <c r="E92" s="118"/>
      <c r="F92" s="299"/>
      <c r="G92" s="318"/>
      <c r="H92" s="319"/>
      <c r="I92" s="301"/>
      <c r="J92" s="301"/>
      <c r="K92" s="301"/>
      <c r="L92" s="318"/>
      <c r="M92" s="319"/>
      <c r="N92" s="301"/>
      <c r="O92" s="301"/>
      <c r="P92" s="301"/>
      <c r="Q92" s="429"/>
    </row>
    <row r="93" spans="1:17" s="803" customFormat="1" ht="15" customHeight="1">
      <c r="A93" s="796">
        <v>63</v>
      </c>
      <c r="B93" s="797" t="s">
        <v>34</v>
      </c>
      <c r="C93" s="798">
        <v>4864966</v>
      </c>
      <c r="D93" s="799" t="s">
        <v>12</v>
      </c>
      <c r="E93" s="800" t="s">
        <v>323</v>
      </c>
      <c r="F93" s="801">
        <v>-2000</v>
      </c>
      <c r="G93" s="318">
        <v>105604</v>
      </c>
      <c r="H93" s="319">
        <v>100915</v>
      </c>
      <c r="I93" s="301">
        <f>G93-H93</f>
        <v>4689</v>
      </c>
      <c r="J93" s="301">
        <f>$F93*I93</f>
        <v>-9378000</v>
      </c>
      <c r="K93" s="301">
        <f>J93/1000000</f>
        <v>-9.378</v>
      </c>
      <c r="L93" s="318">
        <v>1919</v>
      </c>
      <c r="M93" s="319">
        <v>1919</v>
      </c>
      <c r="N93" s="301">
        <f>L93-M93</f>
        <v>0</v>
      </c>
      <c r="O93" s="301">
        <f>$F93*N93</f>
        <v>0</v>
      </c>
      <c r="P93" s="301">
        <f>O93/1000000</f>
        <v>0</v>
      </c>
      <c r="Q93" s="802"/>
    </row>
    <row r="94" spans="1:17" ht="15" customHeight="1">
      <c r="A94" s="255">
        <v>64</v>
      </c>
      <c r="B94" s="291" t="s">
        <v>164</v>
      </c>
      <c r="C94" s="292">
        <v>4864932</v>
      </c>
      <c r="D94" s="118" t="s">
        <v>12</v>
      </c>
      <c r="E94" s="91" t="s">
        <v>323</v>
      </c>
      <c r="F94" s="299">
        <v>-1000</v>
      </c>
      <c r="G94" s="318">
        <v>2697</v>
      </c>
      <c r="H94" s="319">
        <v>1060</v>
      </c>
      <c r="I94" s="301">
        <f>G94-H94</f>
        <v>1637</v>
      </c>
      <c r="J94" s="301">
        <f>$F94*I94</f>
        <v>-1637000</v>
      </c>
      <c r="K94" s="301">
        <f>J94/1000000</f>
        <v>-1.637</v>
      </c>
      <c r="L94" s="318">
        <v>55</v>
      </c>
      <c r="M94" s="319">
        <v>29</v>
      </c>
      <c r="N94" s="301">
        <f>L94-M94</f>
        <v>26</v>
      </c>
      <c r="O94" s="301">
        <f>$F94*N94</f>
        <v>-26000</v>
      </c>
      <c r="P94" s="301">
        <f>O94/1000000</f>
        <v>-0.026</v>
      </c>
      <c r="Q94" s="429"/>
    </row>
    <row r="95" spans="1:17" ht="15" customHeight="1">
      <c r="A95" s="255">
        <v>65</v>
      </c>
      <c r="B95" s="291" t="s">
        <v>408</v>
      </c>
      <c r="C95" s="292">
        <v>4864999</v>
      </c>
      <c r="D95" s="118" t="s">
        <v>12</v>
      </c>
      <c r="E95" s="91" t="s">
        <v>323</v>
      </c>
      <c r="F95" s="299">
        <v>-1000</v>
      </c>
      <c r="G95" s="318">
        <v>129695</v>
      </c>
      <c r="H95" s="319">
        <v>128202</v>
      </c>
      <c r="I95" s="301">
        <f>G95-H95</f>
        <v>1493</v>
      </c>
      <c r="J95" s="301">
        <f>$F95*I95</f>
        <v>-1493000</v>
      </c>
      <c r="K95" s="301">
        <f>J95/1000000</f>
        <v>-1.493</v>
      </c>
      <c r="L95" s="318">
        <v>1949</v>
      </c>
      <c r="M95" s="319">
        <v>1949</v>
      </c>
      <c r="N95" s="301">
        <f>L95-M95</f>
        <v>0</v>
      </c>
      <c r="O95" s="301">
        <f>$F95*N95</f>
        <v>0</v>
      </c>
      <c r="P95" s="301">
        <f>O95/1000000</f>
        <v>0</v>
      </c>
      <c r="Q95" s="429"/>
    </row>
    <row r="96" spans="1:17" ht="15" customHeight="1">
      <c r="A96" s="255"/>
      <c r="B96" s="296" t="s">
        <v>25</v>
      </c>
      <c r="C96" s="272"/>
      <c r="D96" s="51"/>
      <c r="E96" s="51"/>
      <c r="F96" s="299"/>
      <c r="G96" s="318"/>
      <c r="H96" s="319"/>
      <c r="I96" s="301"/>
      <c r="J96" s="301"/>
      <c r="K96" s="301"/>
      <c r="L96" s="318"/>
      <c r="M96" s="319"/>
      <c r="N96" s="301"/>
      <c r="O96" s="301"/>
      <c r="P96" s="301"/>
      <c r="Q96" s="429"/>
    </row>
    <row r="97" spans="1:17" ht="15" customHeight="1">
      <c r="A97" s="255">
        <v>66</v>
      </c>
      <c r="B97" s="84" t="s">
        <v>74</v>
      </c>
      <c r="C97" s="313">
        <v>4902566</v>
      </c>
      <c r="D97" s="306" t="s">
        <v>12</v>
      </c>
      <c r="E97" s="306" t="s">
        <v>323</v>
      </c>
      <c r="F97" s="313">
        <v>100</v>
      </c>
      <c r="G97" s="318">
        <v>212</v>
      </c>
      <c r="H97" s="319">
        <v>67</v>
      </c>
      <c r="I97" s="319">
        <f>G97-H97</f>
        <v>145</v>
      </c>
      <c r="J97" s="319">
        <f>$F97*I97</f>
        <v>14500</v>
      </c>
      <c r="K97" s="319">
        <f>J97/1000000</f>
        <v>0.0145</v>
      </c>
      <c r="L97" s="318">
        <v>113</v>
      </c>
      <c r="M97" s="319">
        <v>0</v>
      </c>
      <c r="N97" s="319">
        <f>L97-M97</f>
        <v>113</v>
      </c>
      <c r="O97" s="319">
        <f>$F97*N97</f>
        <v>11300</v>
      </c>
      <c r="P97" s="320">
        <f>O97/1000000</f>
        <v>0.0113</v>
      </c>
      <c r="Q97" s="429"/>
    </row>
    <row r="98" spans="1:17" ht="15" customHeight="1">
      <c r="A98" s="255">
        <v>67</v>
      </c>
      <c r="B98" s="293" t="s">
        <v>44</v>
      </c>
      <c r="C98" s="292"/>
      <c r="D98" s="118"/>
      <c r="E98" s="118"/>
      <c r="F98" s="299"/>
      <c r="G98" s="318"/>
      <c r="H98" s="319"/>
      <c r="I98" s="301"/>
      <c r="J98" s="301"/>
      <c r="K98" s="301"/>
      <c r="L98" s="318"/>
      <c r="M98" s="319"/>
      <c r="N98" s="301"/>
      <c r="O98" s="301"/>
      <c r="P98" s="301"/>
      <c r="Q98" s="429"/>
    </row>
    <row r="99" spans="1:17" ht="15" customHeight="1">
      <c r="A99" s="255">
        <v>68</v>
      </c>
      <c r="B99" s="291" t="s">
        <v>324</v>
      </c>
      <c r="C99" s="292">
        <v>4865149</v>
      </c>
      <c r="D99" s="118" t="s">
        <v>12</v>
      </c>
      <c r="E99" s="91" t="s">
        <v>323</v>
      </c>
      <c r="F99" s="299">
        <v>187.5</v>
      </c>
      <c r="G99" s="318">
        <v>997113</v>
      </c>
      <c r="H99" s="319">
        <v>997177</v>
      </c>
      <c r="I99" s="301">
        <f>G99-H99</f>
        <v>-64</v>
      </c>
      <c r="J99" s="301">
        <f>$F99*I99</f>
        <v>-12000</v>
      </c>
      <c r="K99" s="301">
        <f>J99/1000000</f>
        <v>-0.012</v>
      </c>
      <c r="L99" s="318">
        <v>998924</v>
      </c>
      <c r="M99" s="319">
        <v>998955</v>
      </c>
      <c r="N99" s="301">
        <f>L99-M99</f>
        <v>-31</v>
      </c>
      <c r="O99" s="301">
        <f>$F99*N99</f>
        <v>-5812.5</v>
      </c>
      <c r="P99" s="301">
        <f>O99/1000000</f>
        <v>-0.0058125</v>
      </c>
      <c r="Q99" s="430"/>
    </row>
    <row r="100" spans="1:17" ht="15" customHeight="1">
      <c r="A100" s="255">
        <v>69</v>
      </c>
      <c r="B100" s="291" t="s">
        <v>417</v>
      </c>
      <c r="C100" s="292">
        <v>5295156</v>
      </c>
      <c r="D100" s="118" t="s">
        <v>12</v>
      </c>
      <c r="E100" s="91" t="s">
        <v>323</v>
      </c>
      <c r="F100" s="299">
        <v>400</v>
      </c>
      <c r="G100" s="318">
        <v>941595</v>
      </c>
      <c r="H100" s="319">
        <v>941787</v>
      </c>
      <c r="I100" s="301">
        <f>G100-H100</f>
        <v>-192</v>
      </c>
      <c r="J100" s="301">
        <f>$F100*I100</f>
        <v>-76800</v>
      </c>
      <c r="K100" s="301">
        <f>J100/1000000</f>
        <v>-0.0768</v>
      </c>
      <c r="L100" s="318">
        <v>994579</v>
      </c>
      <c r="M100" s="319">
        <v>994579</v>
      </c>
      <c r="N100" s="301">
        <f>L100-M100</f>
        <v>0</v>
      </c>
      <c r="O100" s="301">
        <f>$F100*N100</f>
        <v>0</v>
      </c>
      <c r="P100" s="301">
        <f>O100/1000000</f>
        <v>0</v>
      </c>
      <c r="Q100" s="430"/>
    </row>
    <row r="101" spans="1:17" ht="15" customHeight="1">
      <c r="A101" s="255"/>
      <c r="B101" s="291"/>
      <c r="C101" s="292">
        <v>4864870</v>
      </c>
      <c r="D101" s="118" t="s">
        <v>12</v>
      </c>
      <c r="E101" s="91" t="s">
        <v>323</v>
      </c>
      <c r="F101" s="299">
        <v>1000</v>
      </c>
      <c r="G101" s="318">
        <v>999578</v>
      </c>
      <c r="H101" s="319">
        <v>1000000</v>
      </c>
      <c r="I101" s="301">
        <f>G101-H101</f>
        <v>-422</v>
      </c>
      <c r="J101" s="301">
        <f>$F101*I101</f>
        <v>-422000</v>
      </c>
      <c r="K101" s="301">
        <f>J101/1000000</f>
        <v>-0.422</v>
      </c>
      <c r="L101" s="318">
        <v>0</v>
      </c>
      <c r="M101" s="319">
        <v>0</v>
      </c>
      <c r="N101" s="301">
        <f>L101-M101</f>
        <v>0</v>
      </c>
      <c r="O101" s="301">
        <f>$F101*N101</f>
        <v>0</v>
      </c>
      <c r="P101" s="301">
        <f>O101/1000000</f>
        <v>0</v>
      </c>
      <c r="Q101" s="455" t="s">
        <v>486</v>
      </c>
    </row>
    <row r="102" spans="1:17" ht="15" customHeight="1">
      <c r="A102" s="255">
        <v>70</v>
      </c>
      <c r="B102" s="291" t="s">
        <v>418</v>
      </c>
      <c r="C102" s="292">
        <v>5295157</v>
      </c>
      <c r="D102" s="118" t="s">
        <v>12</v>
      </c>
      <c r="E102" s="91" t="s">
        <v>323</v>
      </c>
      <c r="F102" s="299">
        <v>400</v>
      </c>
      <c r="G102" s="318">
        <v>978607</v>
      </c>
      <c r="H102" s="319">
        <v>978779</v>
      </c>
      <c r="I102" s="301">
        <f>G102-H102</f>
        <v>-172</v>
      </c>
      <c r="J102" s="301">
        <f>$F102*I102</f>
        <v>-68800</v>
      </c>
      <c r="K102" s="301">
        <f>J102/1000000</f>
        <v>-0.0688</v>
      </c>
      <c r="L102" s="318">
        <v>73982</v>
      </c>
      <c r="M102" s="319">
        <v>73982</v>
      </c>
      <c r="N102" s="301">
        <f>L102-M102</f>
        <v>0</v>
      </c>
      <c r="O102" s="301">
        <f>$F102*N102</f>
        <v>0</v>
      </c>
      <c r="P102" s="301">
        <f>O102/1000000</f>
        <v>0</v>
      </c>
      <c r="Q102" s="430"/>
    </row>
    <row r="103" spans="1:17" ht="15" customHeight="1">
      <c r="A103" s="255"/>
      <c r="B103" s="291"/>
      <c r="C103" s="292">
        <v>5128400</v>
      </c>
      <c r="D103" s="118" t="s">
        <v>12</v>
      </c>
      <c r="E103" s="91" t="s">
        <v>323</v>
      </c>
      <c r="F103" s="299">
        <v>1000</v>
      </c>
      <c r="G103" s="318">
        <v>999617</v>
      </c>
      <c r="H103" s="319">
        <v>1000000</v>
      </c>
      <c r="I103" s="301">
        <f>G103-H103</f>
        <v>-383</v>
      </c>
      <c r="J103" s="301">
        <f>$F103*I103</f>
        <v>-383000</v>
      </c>
      <c r="K103" s="301">
        <f>J103/1000000</f>
        <v>-0.383</v>
      </c>
      <c r="L103" s="318">
        <v>0</v>
      </c>
      <c r="M103" s="319">
        <v>0</v>
      </c>
      <c r="N103" s="301">
        <f>L103-M103</f>
        <v>0</v>
      </c>
      <c r="O103" s="301">
        <f>$F103*N103</f>
        <v>0</v>
      </c>
      <c r="P103" s="301">
        <f>O103/1000000</f>
        <v>0</v>
      </c>
      <c r="Q103" s="455" t="s">
        <v>486</v>
      </c>
    </row>
    <row r="104" spans="1:17" ht="15" customHeight="1">
      <c r="A104" s="255"/>
      <c r="B104" s="296" t="s">
        <v>33</v>
      </c>
      <c r="C104" s="313"/>
      <c r="D104" s="326"/>
      <c r="E104" s="306"/>
      <c r="F104" s="313"/>
      <c r="G104" s="318"/>
      <c r="H104" s="319"/>
      <c r="I104" s="319"/>
      <c r="J104" s="319"/>
      <c r="K104" s="319"/>
      <c r="L104" s="318"/>
      <c r="M104" s="319"/>
      <c r="N104" s="319"/>
      <c r="O104" s="319"/>
      <c r="P104" s="320"/>
      <c r="Q104" s="429"/>
    </row>
    <row r="105" spans="1:17" ht="15" customHeight="1">
      <c r="A105" s="255">
        <v>71</v>
      </c>
      <c r="B105" s="812" t="s">
        <v>337</v>
      </c>
      <c r="C105" s="313">
        <v>5128439</v>
      </c>
      <c r="D105" s="325" t="s">
        <v>12</v>
      </c>
      <c r="E105" s="306" t="s">
        <v>323</v>
      </c>
      <c r="F105" s="313">
        <v>800</v>
      </c>
      <c r="G105" s="263">
        <v>902934</v>
      </c>
      <c r="H105" s="264">
        <v>902934</v>
      </c>
      <c r="I105" s="264">
        <f>G105-H105</f>
        <v>0</v>
      </c>
      <c r="J105" s="264">
        <f>$F105*I105</f>
        <v>0</v>
      </c>
      <c r="K105" s="735">
        <f>J105/1000000</f>
        <v>0</v>
      </c>
      <c r="L105" s="263">
        <v>997776</v>
      </c>
      <c r="M105" s="264">
        <v>997776</v>
      </c>
      <c r="N105" s="264">
        <f>L105-M105</f>
        <v>0</v>
      </c>
      <c r="O105" s="264">
        <f>$F105*N105</f>
        <v>0</v>
      </c>
      <c r="P105" s="735">
        <f>O105/1000000</f>
        <v>0</v>
      </c>
      <c r="Q105" s="439"/>
    </row>
    <row r="106" spans="1:17" ht="15" customHeight="1">
      <c r="A106" s="255"/>
      <c r="B106" s="642" t="s">
        <v>414</v>
      </c>
      <c r="C106" s="313"/>
      <c r="D106" s="325"/>
      <c r="E106" s="306"/>
      <c r="F106" s="313"/>
      <c r="G106" s="318"/>
      <c r="H106" s="319"/>
      <c r="I106" s="319"/>
      <c r="J106" s="319"/>
      <c r="K106" s="319"/>
      <c r="L106" s="318"/>
      <c r="M106" s="319"/>
      <c r="N106" s="319"/>
      <c r="O106" s="319"/>
      <c r="P106" s="319"/>
      <c r="Q106" s="439"/>
    </row>
    <row r="107" spans="1:17" ht="15" customHeight="1">
      <c r="A107" s="255">
        <v>72</v>
      </c>
      <c r="B107" s="643" t="s">
        <v>415</v>
      </c>
      <c r="C107" s="313">
        <v>4864839</v>
      </c>
      <c r="D107" s="325" t="s">
        <v>12</v>
      </c>
      <c r="E107" s="306" t="s">
        <v>323</v>
      </c>
      <c r="F107" s="313">
        <v>1000</v>
      </c>
      <c r="G107" s="318">
        <v>244</v>
      </c>
      <c r="H107" s="319">
        <v>157</v>
      </c>
      <c r="I107" s="398">
        <f>G107-H107</f>
        <v>87</v>
      </c>
      <c r="J107" s="398">
        <f>$F107*I107</f>
        <v>87000</v>
      </c>
      <c r="K107" s="398">
        <f>J107/1000000</f>
        <v>0.087</v>
      </c>
      <c r="L107" s="318">
        <v>0</v>
      </c>
      <c r="M107" s="319">
        <v>0</v>
      </c>
      <c r="N107" s="264">
        <f>L107-M107</f>
        <v>0</v>
      </c>
      <c r="O107" s="264">
        <f>$F107*N107</f>
        <v>0</v>
      </c>
      <c r="P107" s="264">
        <f>O107/1000000</f>
        <v>0</v>
      </c>
      <c r="Q107" s="439"/>
    </row>
    <row r="108" spans="1:17" ht="15" customHeight="1">
      <c r="A108" s="255">
        <v>73</v>
      </c>
      <c r="B108" s="643" t="s">
        <v>419</v>
      </c>
      <c r="C108" s="313">
        <v>5128400</v>
      </c>
      <c r="D108" s="325" t="s">
        <v>12</v>
      </c>
      <c r="E108" s="306" t="s">
        <v>323</v>
      </c>
      <c r="F108" s="313">
        <v>1000</v>
      </c>
      <c r="G108" s="318">
        <v>999658</v>
      </c>
      <c r="H108" s="319">
        <v>999943</v>
      </c>
      <c r="I108" s="264">
        <f>G108-H108</f>
        <v>-285</v>
      </c>
      <c r="J108" s="264">
        <f>$F108*I108</f>
        <v>-285000</v>
      </c>
      <c r="K108" s="264">
        <f>J108/1000000</f>
        <v>-0.285</v>
      </c>
      <c r="L108" s="318">
        <v>0</v>
      </c>
      <c r="M108" s="319">
        <v>0</v>
      </c>
      <c r="N108" s="264">
        <f>L108-M108</f>
        <v>0</v>
      </c>
      <c r="O108" s="264">
        <f>$F108*N108</f>
        <v>0</v>
      </c>
      <c r="P108" s="264">
        <f>O108/1000000</f>
        <v>0</v>
      </c>
      <c r="Q108" s="439"/>
    </row>
    <row r="109" spans="2:17" ht="15" customHeight="1">
      <c r="B109" s="296" t="s">
        <v>175</v>
      </c>
      <c r="C109" s="313"/>
      <c r="D109" s="325"/>
      <c r="E109" s="306"/>
      <c r="F109" s="313"/>
      <c r="G109" s="318"/>
      <c r="H109" s="319"/>
      <c r="I109" s="319"/>
      <c r="J109" s="319"/>
      <c r="K109" s="319"/>
      <c r="L109" s="318"/>
      <c r="M109" s="319"/>
      <c r="N109" s="319"/>
      <c r="O109" s="319"/>
      <c r="P109" s="319"/>
      <c r="Q109" s="429"/>
    </row>
    <row r="110" spans="1:17" ht="15" customHeight="1">
      <c r="A110" s="255">
        <v>74</v>
      </c>
      <c r="B110" s="291" t="s">
        <v>339</v>
      </c>
      <c r="C110" s="313">
        <v>4902555</v>
      </c>
      <c r="D110" s="325" t="s">
        <v>12</v>
      </c>
      <c r="E110" s="306" t="s">
        <v>323</v>
      </c>
      <c r="F110" s="313">
        <v>75</v>
      </c>
      <c r="G110" s="318">
        <v>10742</v>
      </c>
      <c r="H110" s="319">
        <v>10747</v>
      </c>
      <c r="I110" s="319">
        <f>G110-H110</f>
        <v>-5</v>
      </c>
      <c r="J110" s="319">
        <f>$F110*I110</f>
        <v>-375</v>
      </c>
      <c r="K110" s="319">
        <f>J110/1000000</f>
        <v>-0.000375</v>
      </c>
      <c r="L110" s="318">
        <v>25896</v>
      </c>
      <c r="M110" s="319">
        <v>25922</v>
      </c>
      <c r="N110" s="319">
        <f>L110-M110</f>
        <v>-26</v>
      </c>
      <c r="O110" s="319">
        <f>$F110*N110</f>
        <v>-1950</v>
      </c>
      <c r="P110" s="320">
        <f>O110/1000000</f>
        <v>-0.00195</v>
      </c>
      <c r="Q110" s="439"/>
    </row>
    <row r="111" spans="1:17" ht="15" customHeight="1">
      <c r="A111" s="255">
        <v>75</v>
      </c>
      <c r="B111" s="291" t="s">
        <v>340</v>
      </c>
      <c r="C111" s="313">
        <v>4902581</v>
      </c>
      <c r="D111" s="325" t="s">
        <v>12</v>
      </c>
      <c r="E111" s="306" t="s">
        <v>323</v>
      </c>
      <c r="F111" s="313">
        <v>100</v>
      </c>
      <c r="G111" s="318">
        <v>5402</v>
      </c>
      <c r="H111" s="319">
        <v>5398</v>
      </c>
      <c r="I111" s="319">
        <f>G111-H111</f>
        <v>4</v>
      </c>
      <c r="J111" s="319">
        <f>$F111*I111</f>
        <v>400</v>
      </c>
      <c r="K111" s="319">
        <f>J111/1000000</f>
        <v>0.0004</v>
      </c>
      <c r="L111" s="318">
        <v>19175</v>
      </c>
      <c r="M111" s="319">
        <v>19146</v>
      </c>
      <c r="N111" s="319">
        <f>L111-M111</f>
        <v>29</v>
      </c>
      <c r="O111" s="319">
        <f>$F111*N111</f>
        <v>2900</v>
      </c>
      <c r="P111" s="320">
        <f>O111/1000000</f>
        <v>0.0029</v>
      </c>
      <c r="Q111" s="429"/>
    </row>
    <row r="112" spans="2:17" ht="15" customHeight="1">
      <c r="B112" s="296" t="s">
        <v>393</v>
      </c>
      <c r="C112" s="313"/>
      <c r="D112" s="325"/>
      <c r="E112" s="306"/>
      <c r="F112" s="313"/>
      <c r="G112" s="318"/>
      <c r="H112" s="319"/>
      <c r="I112" s="319"/>
      <c r="J112" s="319"/>
      <c r="K112" s="319"/>
      <c r="L112" s="318"/>
      <c r="M112" s="319"/>
      <c r="N112" s="319"/>
      <c r="O112" s="319"/>
      <c r="P112" s="319"/>
      <c r="Q112" s="429"/>
    </row>
    <row r="113" spans="1:17" ht="15" customHeight="1">
      <c r="A113" s="255">
        <v>76</v>
      </c>
      <c r="B113" s="291" t="s">
        <v>394</v>
      </c>
      <c r="C113" s="313">
        <v>4864861</v>
      </c>
      <c r="D113" s="325" t="s">
        <v>12</v>
      </c>
      <c r="E113" s="306" t="s">
        <v>323</v>
      </c>
      <c r="F113" s="313">
        <v>500</v>
      </c>
      <c r="G113" s="318">
        <v>10033</v>
      </c>
      <c r="H113" s="319">
        <v>10348</v>
      </c>
      <c r="I113" s="319">
        <f aca="true" t="shared" si="15" ref="I113:I120">G113-H113</f>
        <v>-315</v>
      </c>
      <c r="J113" s="319">
        <f aca="true" t="shared" si="16" ref="J113:J120">$F113*I113</f>
        <v>-157500</v>
      </c>
      <c r="K113" s="319">
        <f aca="true" t="shared" si="17" ref="K113:K120">J113/1000000</f>
        <v>-0.1575</v>
      </c>
      <c r="L113" s="318">
        <v>3257</v>
      </c>
      <c r="M113" s="319">
        <v>3257</v>
      </c>
      <c r="N113" s="319">
        <f aca="true" t="shared" si="18" ref="N113:N120">L113-M113</f>
        <v>0</v>
      </c>
      <c r="O113" s="319">
        <f aca="true" t="shared" si="19" ref="O113:O120">$F113*N113</f>
        <v>0</v>
      </c>
      <c r="P113" s="320">
        <f aca="true" t="shared" si="20" ref="P113:P120">O113/1000000</f>
        <v>0</v>
      </c>
      <c r="Q113" s="439"/>
    </row>
    <row r="114" spans="1:17" ht="15" customHeight="1">
      <c r="A114" s="255">
        <v>77</v>
      </c>
      <c r="B114" s="291" t="s">
        <v>395</v>
      </c>
      <c r="C114" s="313">
        <v>4864877</v>
      </c>
      <c r="D114" s="325" t="s">
        <v>12</v>
      </c>
      <c r="E114" s="306" t="s">
        <v>323</v>
      </c>
      <c r="F114" s="313">
        <v>1000</v>
      </c>
      <c r="G114" s="318">
        <v>997459</v>
      </c>
      <c r="H114" s="319">
        <v>997789</v>
      </c>
      <c r="I114" s="319">
        <f t="shared" si="15"/>
        <v>-330</v>
      </c>
      <c r="J114" s="319">
        <f t="shared" si="16"/>
        <v>-330000</v>
      </c>
      <c r="K114" s="319">
        <f t="shared" si="17"/>
        <v>-0.33</v>
      </c>
      <c r="L114" s="318">
        <v>4221</v>
      </c>
      <c r="M114" s="319">
        <v>4221</v>
      </c>
      <c r="N114" s="319">
        <f t="shared" si="18"/>
        <v>0</v>
      </c>
      <c r="O114" s="319">
        <f t="shared" si="19"/>
        <v>0</v>
      </c>
      <c r="P114" s="320">
        <f t="shared" si="20"/>
        <v>0</v>
      </c>
      <c r="Q114" s="429"/>
    </row>
    <row r="115" spans="1:17" ht="15" customHeight="1">
      <c r="A115" s="255">
        <v>78</v>
      </c>
      <c r="B115" s="291" t="s">
        <v>396</v>
      </c>
      <c r="C115" s="313">
        <v>4864841</v>
      </c>
      <c r="D115" s="325" t="s">
        <v>12</v>
      </c>
      <c r="E115" s="306" t="s">
        <v>323</v>
      </c>
      <c r="F115" s="313">
        <v>1000</v>
      </c>
      <c r="G115" s="318">
        <v>982473</v>
      </c>
      <c r="H115" s="319">
        <v>983029</v>
      </c>
      <c r="I115" s="319">
        <f t="shared" si="15"/>
        <v>-556</v>
      </c>
      <c r="J115" s="319">
        <f t="shared" si="16"/>
        <v>-556000</v>
      </c>
      <c r="K115" s="319">
        <f t="shared" si="17"/>
        <v>-0.556</v>
      </c>
      <c r="L115" s="318">
        <v>914</v>
      </c>
      <c r="M115" s="319">
        <v>914</v>
      </c>
      <c r="N115" s="319">
        <f t="shared" si="18"/>
        <v>0</v>
      </c>
      <c r="O115" s="319">
        <f t="shared" si="19"/>
        <v>0</v>
      </c>
      <c r="P115" s="320">
        <f t="shared" si="20"/>
        <v>0</v>
      </c>
      <c r="Q115" s="429"/>
    </row>
    <row r="116" spans="1:17" ht="15" customHeight="1">
      <c r="A116" s="255">
        <v>79</v>
      </c>
      <c r="B116" s="291" t="s">
        <v>397</v>
      </c>
      <c r="C116" s="313">
        <v>4864882</v>
      </c>
      <c r="D116" s="325" t="s">
        <v>12</v>
      </c>
      <c r="E116" s="306" t="s">
        <v>323</v>
      </c>
      <c r="F116" s="313">
        <v>1000</v>
      </c>
      <c r="G116" s="318">
        <v>7758</v>
      </c>
      <c r="H116" s="319">
        <v>7749</v>
      </c>
      <c r="I116" s="319">
        <f t="shared" si="15"/>
        <v>9</v>
      </c>
      <c r="J116" s="319">
        <f t="shared" si="16"/>
        <v>9000</v>
      </c>
      <c r="K116" s="319">
        <f t="shared" si="17"/>
        <v>0.009</v>
      </c>
      <c r="L116" s="318">
        <v>6740</v>
      </c>
      <c r="M116" s="319">
        <v>6740</v>
      </c>
      <c r="N116" s="319">
        <f t="shared" si="18"/>
        <v>0</v>
      </c>
      <c r="O116" s="319">
        <f t="shared" si="19"/>
        <v>0</v>
      </c>
      <c r="P116" s="320">
        <f t="shared" si="20"/>
        <v>0</v>
      </c>
      <c r="Q116" s="429"/>
    </row>
    <row r="117" spans="1:17" ht="15" customHeight="1">
      <c r="A117" s="255">
        <v>80</v>
      </c>
      <c r="B117" s="291" t="s">
        <v>398</v>
      </c>
      <c r="C117" s="313">
        <v>4864858</v>
      </c>
      <c r="D117" s="325" t="s">
        <v>12</v>
      </c>
      <c r="E117" s="306" t="s">
        <v>323</v>
      </c>
      <c r="F117" s="313">
        <v>1000</v>
      </c>
      <c r="G117" s="318">
        <v>105</v>
      </c>
      <c r="H117" s="319">
        <v>208</v>
      </c>
      <c r="I117" s="319">
        <f>G117-H117</f>
        <v>-103</v>
      </c>
      <c r="J117" s="319">
        <f>$F117*I117</f>
        <v>-103000</v>
      </c>
      <c r="K117" s="319">
        <f>J117/1000000</f>
        <v>-0.103</v>
      </c>
      <c r="L117" s="318">
        <v>18</v>
      </c>
      <c r="M117" s="319">
        <v>18</v>
      </c>
      <c r="N117" s="319">
        <f>L117-M117</f>
        <v>0</v>
      </c>
      <c r="O117" s="319">
        <f>$F117*N117</f>
        <v>0</v>
      </c>
      <c r="P117" s="319">
        <f>O117/1000000</f>
        <v>0</v>
      </c>
      <c r="Q117" s="439"/>
    </row>
    <row r="118" spans="1:17" ht="15" customHeight="1">
      <c r="A118" s="270">
        <v>81</v>
      </c>
      <c r="B118" s="291" t="s">
        <v>399</v>
      </c>
      <c r="C118" s="313">
        <v>5295123</v>
      </c>
      <c r="D118" s="325" t="s">
        <v>12</v>
      </c>
      <c r="E118" s="306" t="s">
        <v>323</v>
      </c>
      <c r="F118" s="313">
        <v>100</v>
      </c>
      <c r="G118" s="318">
        <v>990561</v>
      </c>
      <c r="H118" s="319">
        <v>991214</v>
      </c>
      <c r="I118" s="319">
        <f>G118-H118</f>
        <v>-653</v>
      </c>
      <c r="J118" s="319">
        <f>$F118*I118</f>
        <v>-65300</v>
      </c>
      <c r="K118" s="319">
        <f>J118/1000000</f>
        <v>-0.0653</v>
      </c>
      <c r="L118" s="318">
        <v>910413</v>
      </c>
      <c r="M118" s="319">
        <v>910413</v>
      </c>
      <c r="N118" s="319">
        <f>L118-M118</f>
        <v>0</v>
      </c>
      <c r="O118" s="319">
        <f>$F118*N118</f>
        <v>0</v>
      </c>
      <c r="P118" s="319">
        <f>O118/1000000</f>
        <v>0</v>
      </c>
      <c r="Q118" s="439"/>
    </row>
    <row r="119" spans="1:17" ht="15" customHeight="1">
      <c r="A119" s="303">
        <v>82</v>
      </c>
      <c r="B119" s="291" t="s">
        <v>421</v>
      </c>
      <c r="C119" s="313">
        <v>4864879</v>
      </c>
      <c r="D119" s="325" t="s">
        <v>12</v>
      </c>
      <c r="E119" s="306" t="s">
        <v>323</v>
      </c>
      <c r="F119" s="313">
        <v>1000</v>
      </c>
      <c r="G119" s="318">
        <v>6517</v>
      </c>
      <c r="H119" s="319">
        <v>6402</v>
      </c>
      <c r="I119" s="319">
        <f>G119-H119</f>
        <v>115</v>
      </c>
      <c r="J119" s="319">
        <f>$F119*I119</f>
        <v>115000</v>
      </c>
      <c r="K119" s="319">
        <f>J119/1000000</f>
        <v>0.115</v>
      </c>
      <c r="L119" s="318">
        <v>1125</v>
      </c>
      <c r="M119" s="319">
        <v>1125</v>
      </c>
      <c r="N119" s="319">
        <f>L119-M119</f>
        <v>0</v>
      </c>
      <c r="O119" s="319">
        <f>$F119*N119</f>
        <v>0</v>
      </c>
      <c r="P119" s="319">
        <f>O119/1000000</f>
        <v>0</v>
      </c>
      <c r="Q119" s="786"/>
    </row>
    <row r="120" spans="1:17" s="101" customFormat="1" ht="15" customHeight="1">
      <c r="A120" s="303">
        <v>83</v>
      </c>
      <c r="B120" s="291" t="s">
        <v>422</v>
      </c>
      <c r="C120" s="652">
        <v>4864847</v>
      </c>
      <c r="D120" s="652" t="s">
        <v>12</v>
      </c>
      <c r="E120" s="306" t="s">
        <v>323</v>
      </c>
      <c r="F120" s="264">
        <v>1000</v>
      </c>
      <c r="G120" s="318">
        <v>5692</v>
      </c>
      <c r="H120" s="319">
        <v>5744</v>
      </c>
      <c r="I120" s="292">
        <f t="shared" si="15"/>
        <v>-52</v>
      </c>
      <c r="J120" s="292">
        <f t="shared" si="16"/>
        <v>-52000</v>
      </c>
      <c r="K120" s="264">
        <f t="shared" si="17"/>
        <v>-0.052</v>
      </c>
      <c r="L120" s="318">
        <v>7453</v>
      </c>
      <c r="M120" s="319">
        <v>7450</v>
      </c>
      <c r="N120" s="292">
        <f t="shared" si="18"/>
        <v>3</v>
      </c>
      <c r="O120" s="292">
        <f t="shared" si="19"/>
        <v>3000</v>
      </c>
      <c r="P120" s="264">
        <f t="shared" si="20"/>
        <v>0.003</v>
      </c>
      <c r="Q120" s="786"/>
    </row>
    <row r="121" spans="2:17" ht="15" customHeight="1">
      <c r="B121" s="324" t="s">
        <v>431</v>
      </c>
      <c r="C121" s="37"/>
      <c r="D121" s="118"/>
      <c r="E121" s="91"/>
      <c r="F121" s="38"/>
      <c r="G121" s="318"/>
      <c r="H121" s="319"/>
      <c r="I121" s="301"/>
      <c r="J121" s="301"/>
      <c r="K121" s="301"/>
      <c r="L121" s="318"/>
      <c r="M121" s="319"/>
      <c r="N121" s="301"/>
      <c r="O121" s="301"/>
      <c r="P121" s="301"/>
      <c r="Q121" s="430"/>
    </row>
    <row r="122" spans="1:17" ht="15.75" customHeight="1">
      <c r="A122" s="303">
        <v>84</v>
      </c>
      <c r="B122" s="825" t="s">
        <v>432</v>
      </c>
      <c r="C122" s="826">
        <v>4865158</v>
      </c>
      <c r="D122" s="827" t="s">
        <v>12</v>
      </c>
      <c r="E122" s="265" t="s">
        <v>323</v>
      </c>
      <c r="F122" s="827">
        <v>200</v>
      </c>
      <c r="G122" s="263">
        <v>993655</v>
      </c>
      <c r="H122" s="264">
        <v>994500</v>
      </c>
      <c r="I122" s="264">
        <f>G122-H122</f>
        <v>-845</v>
      </c>
      <c r="J122" s="264">
        <f>$F122*I122</f>
        <v>-169000</v>
      </c>
      <c r="K122" s="264">
        <f>J122/1000000</f>
        <v>-0.169</v>
      </c>
      <c r="L122" s="263">
        <v>15248</v>
      </c>
      <c r="M122" s="264">
        <v>15248</v>
      </c>
      <c r="N122" s="264">
        <f>L122-M122</f>
        <v>0</v>
      </c>
      <c r="O122" s="264">
        <f>$F122*N122</f>
        <v>0</v>
      </c>
      <c r="P122" s="264">
        <f>O122/1000000</f>
        <v>0</v>
      </c>
      <c r="Q122" s="430"/>
    </row>
    <row r="123" spans="1:17" ht="15.75" customHeight="1">
      <c r="A123" s="303">
        <v>85</v>
      </c>
      <c r="B123" s="825" t="s">
        <v>433</v>
      </c>
      <c r="C123" s="826">
        <v>4864816</v>
      </c>
      <c r="D123" s="827" t="s">
        <v>12</v>
      </c>
      <c r="E123" s="265" t="s">
        <v>323</v>
      </c>
      <c r="F123" s="827">
        <v>187.5</v>
      </c>
      <c r="G123" s="263">
        <v>988438</v>
      </c>
      <c r="H123" s="264">
        <v>989027</v>
      </c>
      <c r="I123" s="264">
        <f>G123-H123</f>
        <v>-589</v>
      </c>
      <c r="J123" s="264">
        <f>$F123*I123</f>
        <v>-110437.5</v>
      </c>
      <c r="K123" s="264">
        <f>J123/1000000</f>
        <v>-0.1104375</v>
      </c>
      <c r="L123" s="263">
        <v>4781</v>
      </c>
      <c r="M123" s="264">
        <v>4781</v>
      </c>
      <c r="N123" s="264">
        <f>L123-M123</f>
        <v>0</v>
      </c>
      <c r="O123" s="264">
        <f>$F123*N123</f>
        <v>0</v>
      </c>
      <c r="P123" s="264">
        <f>O123/1000000</f>
        <v>0</v>
      </c>
      <c r="Q123" s="430"/>
    </row>
    <row r="124" spans="1:17" ht="15.75" customHeight="1">
      <c r="A124" s="301">
        <v>86</v>
      </c>
      <c r="B124" s="825" t="s">
        <v>434</v>
      </c>
      <c r="C124" s="826">
        <v>4864808</v>
      </c>
      <c r="D124" s="827" t="s">
        <v>12</v>
      </c>
      <c r="E124" s="265" t="s">
        <v>323</v>
      </c>
      <c r="F124" s="827">
        <v>187.5</v>
      </c>
      <c r="G124" s="263">
        <v>984696</v>
      </c>
      <c r="H124" s="264">
        <v>985905</v>
      </c>
      <c r="I124" s="264">
        <f>G124-H124</f>
        <v>-1209</v>
      </c>
      <c r="J124" s="264">
        <f>$F124*I124</f>
        <v>-226687.5</v>
      </c>
      <c r="K124" s="264">
        <f>J124/1000000</f>
        <v>-0.2266875</v>
      </c>
      <c r="L124" s="263">
        <v>3876</v>
      </c>
      <c r="M124" s="264">
        <v>3876</v>
      </c>
      <c r="N124" s="264">
        <f>L124-M124</f>
        <v>0</v>
      </c>
      <c r="O124" s="264">
        <f>$F124*N124</f>
        <v>0</v>
      </c>
      <c r="P124" s="264">
        <f>O124/1000000</f>
        <v>0</v>
      </c>
      <c r="Q124" s="430"/>
    </row>
    <row r="125" spans="1:17" ht="15.75" customHeight="1">
      <c r="A125" s="301">
        <v>87</v>
      </c>
      <c r="B125" s="825" t="s">
        <v>435</v>
      </c>
      <c r="C125" s="826">
        <v>4865005</v>
      </c>
      <c r="D125" s="827" t="s">
        <v>12</v>
      </c>
      <c r="E125" s="265" t="s">
        <v>323</v>
      </c>
      <c r="F125" s="827">
        <v>250</v>
      </c>
      <c r="G125" s="263">
        <v>4219</v>
      </c>
      <c r="H125" s="264">
        <v>4415</v>
      </c>
      <c r="I125" s="264">
        <f>G125-H125</f>
        <v>-196</v>
      </c>
      <c r="J125" s="264">
        <f>$F125*I125</f>
        <v>-49000</v>
      </c>
      <c r="K125" s="264">
        <f>J125/1000000</f>
        <v>-0.049</v>
      </c>
      <c r="L125" s="263">
        <v>8122</v>
      </c>
      <c r="M125" s="264">
        <v>8122</v>
      </c>
      <c r="N125" s="264">
        <f>L125-M125</f>
        <v>0</v>
      </c>
      <c r="O125" s="264">
        <f>$F125*N125</f>
        <v>0</v>
      </c>
      <c r="P125" s="264">
        <f>O125/1000000</f>
        <v>0</v>
      </c>
      <c r="Q125" s="430"/>
    </row>
    <row r="126" spans="1:17" s="461" customFormat="1" ht="15.75" customHeight="1" thickBot="1">
      <c r="A126" s="739">
        <v>88</v>
      </c>
      <c r="B126" s="828" t="s">
        <v>436</v>
      </c>
      <c r="C126" s="829">
        <v>4864822</v>
      </c>
      <c r="D126" s="830" t="s">
        <v>12</v>
      </c>
      <c r="E126" s="831" t="s">
        <v>323</v>
      </c>
      <c r="F126" s="829">
        <v>100</v>
      </c>
      <c r="G126" s="832">
        <v>993924</v>
      </c>
      <c r="H126" s="829">
        <v>994317</v>
      </c>
      <c r="I126" s="829">
        <f>G126-H126</f>
        <v>-393</v>
      </c>
      <c r="J126" s="829">
        <f>$F126*I126</f>
        <v>-39300</v>
      </c>
      <c r="K126" s="829">
        <f>J126/1000000</f>
        <v>-0.0393</v>
      </c>
      <c r="L126" s="832">
        <v>29815</v>
      </c>
      <c r="M126" s="829">
        <v>29815</v>
      </c>
      <c r="N126" s="829">
        <f>L126-M126</f>
        <v>0</v>
      </c>
      <c r="O126" s="829">
        <f>$F126*N126</f>
        <v>0</v>
      </c>
      <c r="P126" s="829">
        <f>O126/1000000</f>
        <v>0</v>
      </c>
      <c r="Q126" s="740"/>
    </row>
    <row r="127" spans="1:17" s="458" customFormat="1" ht="3" customHeight="1" thickTop="1">
      <c r="A127" s="42"/>
      <c r="B127" s="720"/>
      <c r="C127" s="459"/>
      <c r="D127" s="118"/>
      <c r="E127" s="91"/>
      <c r="F127" s="459"/>
      <c r="G127" s="319"/>
      <c r="H127" s="319"/>
      <c r="I127" s="301"/>
      <c r="J127" s="301"/>
      <c r="K127" s="301"/>
      <c r="L127" s="319"/>
      <c r="M127" s="319"/>
      <c r="N127" s="301"/>
      <c r="O127" s="301"/>
      <c r="P127" s="301"/>
      <c r="Q127" s="749"/>
    </row>
    <row r="128" spans="1:16" ht="21" customHeight="1">
      <c r="A128" s="179" t="s">
        <v>289</v>
      </c>
      <c r="C128" s="54"/>
      <c r="D128" s="87"/>
      <c r="E128" s="87"/>
      <c r="F128" s="553"/>
      <c r="K128" s="554">
        <f>SUM(K8:K127)</f>
        <v>-82.35288316599997</v>
      </c>
      <c r="L128" s="20"/>
      <c r="M128" s="20"/>
      <c r="N128" s="20"/>
      <c r="O128" s="20"/>
      <c r="P128" s="554">
        <f>SUM(P8:P127)</f>
        <v>-3.3012956699999987</v>
      </c>
    </row>
    <row r="129" spans="3:16" ht="9.75" customHeight="1" hidden="1">
      <c r="C129" s="87"/>
      <c r="D129" s="87"/>
      <c r="E129" s="87"/>
      <c r="F129" s="553"/>
      <c r="L129" s="506"/>
      <c r="M129" s="506"/>
      <c r="N129" s="506"/>
      <c r="O129" s="506"/>
      <c r="P129" s="506"/>
    </row>
    <row r="130" spans="1:17" ht="24" thickBot="1">
      <c r="A130" s="372" t="s">
        <v>178</v>
      </c>
      <c r="C130" s="87"/>
      <c r="D130" s="87"/>
      <c r="E130" s="87"/>
      <c r="F130" s="553"/>
      <c r="G130" s="458"/>
      <c r="H130" s="458"/>
      <c r="I130" s="44" t="s">
        <v>372</v>
      </c>
      <c r="J130" s="458"/>
      <c r="K130" s="458"/>
      <c r="L130" s="459"/>
      <c r="M130" s="459"/>
      <c r="N130" s="44" t="s">
        <v>373</v>
      </c>
      <c r="O130" s="459"/>
      <c r="P130" s="459"/>
      <c r="Q130" s="550" t="str">
        <f>NDPL!$Q$1</f>
        <v>DECEMBER-2021</v>
      </c>
    </row>
    <row r="131" spans="1:17" ht="39.75" thickBot="1" thickTop="1">
      <c r="A131" s="476" t="s">
        <v>8</v>
      </c>
      <c r="B131" s="477" t="s">
        <v>9</v>
      </c>
      <c r="C131" s="478" t="s">
        <v>1</v>
      </c>
      <c r="D131" s="478" t="s">
        <v>2</v>
      </c>
      <c r="E131" s="478" t="s">
        <v>3</v>
      </c>
      <c r="F131" s="555" t="s">
        <v>10</v>
      </c>
      <c r="G131" s="476" t="str">
        <f>NDPL!G5</f>
        <v>FINAL READING 31/12/2021</v>
      </c>
      <c r="H131" s="478" t="str">
        <f>NDPL!H5</f>
        <v>INTIAL READING 01/12/2021</v>
      </c>
      <c r="I131" s="478" t="s">
        <v>4</v>
      </c>
      <c r="J131" s="478" t="s">
        <v>5</v>
      </c>
      <c r="K131" s="478" t="s">
        <v>6</v>
      </c>
      <c r="L131" s="476" t="str">
        <f>NDPL!G5</f>
        <v>FINAL READING 31/12/2021</v>
      </c>
      <c r="M131" s="478" t="str">
        <f>NDPL!H5</f>
        <v>INTIAL READING 01/12/2021</v>
      </c>
      <c r="N131" s="478" t="s">
        <v>4</v>
      </c>
      <c r="O131" s="478" t="s">
        <v>5</v>
      </c>
      <c r="P131" s="478" t="s">
        <v>6</v>
      </c>
      <c r="Q131" s="499" t="s">
        <v>286</v>
      </c>
    </row>
    <row r="132" spans="3:16" ht="18" thickBot="1" thickTop="1">
      <c r="C132" s="87"/>
      <c r="D132" s="87"/>
      <c r="E132" s="87"/>
      <c r="F132" s="553"/>
      <c r="L132" s="506"/>
      <c r="M132" s="506"/>
      <c r="N132" s="506"/>
      <c r="O132" s="506"/>
      <c r="P132" s="506"/>
    </row>
    <row r="133" spans="1:17" ht="18" customHeight="1" thickTop="1">
      <c r="A133" s="330"/>
      <c r="B133" s="331" t="s">
        <v>165</v>
      </c>
      <c r="C133" s="304"/>
      <c r="D133" s="88"/>
      <c r="E133" s="88"/>
      <c r="F133" s="300"/>
      <c r="G133" s="50"/>
      <c r="H133" s="436"/>
      <c r="I133" s="436"/>
      <c r="J133" s="436"/>
      <c r="K133" s="556"/>
      <c r="L133" s="508"/>
      <c r="M133" s="509"/>
      <c r="N133" s="509"/>
      <c r="O133" s="509"/>
      <c r="P133" s="510"/>
      <c r="Q133" s="505"/>
    </row>
    <row r="134" spans="1:17" ht="18">
      <c r="A134" s="303">
        <v>1</v>
      </c>
      <c r="B134" s="332" t="s">
        <v>166</v>
      </c>
      <c r="C134" s="313">
        <v>4865151</v>
      </c>
      <c r="D134" s="118" t="s">
        <v>12</v>
      </c>
      <c r="E134" s="91" t="s">
        <v>323</v>
      </c>
      <c r="F134" s="301">
        <v>-500</v>
      </c>
      <c r="G134" s="318">
        <v>21985</v>
      </c>
      <c r="H134" s="319">
        <v>21988</v>
      </c>
      <c r="I134" s="270">
        <f>G134-H134</f>
        <v>-3</v>
      </c>
      <c r="J134" s="270">
        <f>$F134*I134</f>
        <v>1500</v>
      </c>
      <c r="K134" s="270">
        <f>J134/1000000</f>
        <v>0.0015</v>
      </c>
      <c r="L134" s="318">
        <v>4955</v>
      </c>
      <c r="M134" s="319">
        <v>4979</v>
      </c>
      <c r="N134" s="270">
        <f>L134-M134</f>
        <v>-24</v>
      </c>
      <c r="O134" s="270">
        <f>$F134*N134</f>
        <v>12000</v>
      </c>
      <c r="P134" s="270">
        <f>O134/1000000</f>
        <v>0.012</v>
      </c>
      <c r="Q134" s="443"/>
    </row>
    <row r="135" spans="1:17" ht="18" customHeight="1">
      <c r="A135" s="303"/>
      <c r="B135" s="333" t="s">
        <v>39</v>
      </c>
      <c r="C135" s="313"/>
      <c r="D135" s="118"/>
      <c r="E135" s="118"/>
      <c r="F135" s="301"/>
      <c r="G135" s="318"/>
      <c r="H135" s="319"/>
      <c r="I135" s="270"/>
      <c r="J135" s="270"/>
      <c r="K135" s="270"/>
      <c r="L135" s="318"/>
      <c r="M135" s="319"/>
      <c r="N135" s="270"/>
      <c r="O135" s="270"/>
      <c r="P135" s="270"/>
      <c r="Q135" s="440"/>
    </row>
    <row r="136" spans="1:17" ht="18" customHeight="1">
      <c r="A136" s="303"/>
      <c r="B136" s="333" t="s">
        <v>111</v>
      </c>
      <c r="C136" s="313"/>
      <c r="D136" s="118"/>
      <c r="E136" s="118"/>
      <c r="F136" s="301"/>
      <c r="G136" s="318"/>
      <c r="H136" s="319"/>
      <c r="I136" s="270"/>
      <c r="J136" s="270"/>
      <c r="K136" s="270"/>
      <c r="L136" s="318"/>
      <c r="M136" s="319"/>
      <c r="N136" s="270"/>
      <c r="O136" s="270"/>
      <c r="P136" s="270"/>
      <c r="Q136" s="440"/>
    </row>
    <row r="137" spans="1:17" ht="18" customHeight="1">
      <c r="A137" s="303">
        <v>2</v>
      </c>
      <c r="B137" s="332" t="s">
        <v>112</v>
      </c>
      <c r="C137" s="313">
        <v>4865137</v>
      </c>
      <c r="D137" s="118" t="s">
        <v>12</v>
      </c>
      <c r="E137" s="91" t="s">
        <v>323</v>
      </c>
      <c r="F137" s="301">
        <v>-1000</v>
      </c>
      <c r="G137" s="318">
        <v>0</v>
      </c>
      <c r="H137" s="319">
        <v>0</v>
      </c>
      <c r="I137" s="270">
        <f>G137-H137</f>
        <v>0</v>
      </c>
      <c r="J137" s="270">
        <f>$F137*I137</f>
        <v>0</v>
      </c>
      <c r="K137" s="270">
        <f>J137/1000000</f>
        <v>0</v>
      </c>
      <c r="L137" s="318">
        <v>0</v>
      </c>
      <c r="M137" s="319">
        <v>0</v>
      </c>
      <c r="N137" s="270">
        <f>L137-M137</f>
        <v>0</v>
      </c>
      <c r="O137" s="270">
        <f>$F137*N137</f>
        <v>0</v>
      </c>
      <c r="P137" s="270">
        <f>O137/1000000</f>
        <v>0</v>
      </c>
      <c r="Q137" s="440"/>
    </row>
    <row r="138" spans="1:17" ht="18" customHeight="1">
      <c r="A138" s="303">
        <v>3</v>
      </c>
      <c r="B138" s="302" t="s">
        <v>113</v>
      </c>
      <c r="C138" s="313">
        <v>4864828</v>
      </c>
      <c r="D138" s="80" t="s">
        <v>12</v>
      </c>
      <c r="E138" s="91" t="s">
        <v>323</v>
      </c>
      <c r="F138" s="301">
        <v>-133.33</v>
      </c>
      <c r="G138" s="318">
        <v>992754</v>
      </c>
      <c r="H138" s="319">
        <v>992848</v>
      </c>
      <c r="I138" s="270">
        <f>G138-H138</f>
        <v>-94</v>
      </c>
      <c r="J138" s="270">
        <f>$F138*I138</f>
        <v>12533.02</v>
      </c>
      <c r="K138" s="270">
        <f>J138/1000000</f>
        <v>0.01253302</v>
      </c>
      <c r="L138" s="318">
        <v>12528</v>
      </c>
      <c r="M138" s="319">
        <v>12547</v>
      </c>
      <c r="N138" s="270">
        <f>L138-M138</f>
        <v>-19</v>
      </c>
      <c r="O138" s="270">
        <f>$F138*N138</f>
        <v>2533.2700000000004</v>
      </c>
      <c r="P138" s="270">
        <f>O138/1000000</f>
        <v>0.0025332700000000002</v>
      </c>
      <c r="Q138" s="440"/>
    </row>
    <row r="139" spans="1:17" ht="18" customHeight="1">
      <c r="A139" s="303">
        <v>4</v>
      </c>
      <c r="B139" s="332" t="s">
        <v>167</v>
      </c>
      <c r="C139" s="313">
        <v>4864804</v>
      </c>
      <c r="D139" s="118" t="s">
        <v>12</v>
      </c>
      <c r="E139" s="91" t="s">
        <v>323</v>
      </c>
      <c r="F139" s="301">
        <v>-200</v>
      </c>
      <c r="G139" s="318">
        <v>994312</v>
      </c>
      <c r="H139" s="319">
        <v>994312</v>
      </c>
      <c r="I139" s="270">
        <f>G139-H139</f>
        <v>0</v>
      </c>
      <c r="J139" s="270">
        <f>$F139*I139</f>
        <v>0</v>
      </c>
      <c r="K139" s="270">
        <f>J139/1000000</f>
        <v>0</v>
      </c>
      <c r="L139" s="318">
        <v>4403</v>
      </c>
      <c r="M139" s="319">
        <v>4403</v>
      </c>
      <c r="N139" s="270">
        <f>L139-M139</f>
        <v>0</v>
      </c>
      <c r="O139" s="270">
        <f>$F139*N139</f>
        <v>0</v>
      </c>
      <c r="P139" s="270">
        <f>O139/1000000</f>
        <v>0</v>
      </c>
      <c r="Q139" s="440"/>
    </row>
    <row r="140" spans="1:17" ht="18" customHeight="1">
      <c r="A140" s="303">
        <v>5</v>
      </c>
      <c r="B140" s="332" t="s">
        <v>168</v>
      </c>
      <c r="C140" s="313">
        <v>4864845</v>
      </c>
      <c r="D140" s="118" t="s">
        <v>12</v>
      </c>
      <c r="E140" s="91" t="s">
        <v>323</v>
      </c>
      <c r="F140" s="301">
        <v>-1000</v>
      </c>
      <c r="G140" s="318">
        <v>1416</v>
      </c>
      <c r="H140" s="319">
        <v>1596</v>
      </c>
      <c r="I140" s="270">
        <f>G140-H140</f>
        <v>-180</v>
      </c>
      <c r="J140" s="270">
        <f>$F140*I140</f>
        <v>180000</v>
      </c>
      <c r="K140" s="270">
        <f>J140/1000000</f>
        <v>0.18</v>
      </c>
      <c r="L140" s="318">
        <v>999336</v>
      </c>
      <c r="M140" s="319">
        <v>999336</v>
      </c>
      <c r="N140" s="270">
        <f>L140-M140</f>
        <v>0</v>
      </c>
      <c r="O140" s="270">
        <f>$F140*N140</f>
        <v>0</v>
      </c>
      <c r="P140" s="270">
        <f>O140/1000000</f>
        <v>0</v>
      </c>
      <c r="Q140" s="440"/>
    </row>
    <row r="141" spans="1:17" ht="18" customHeight="1">
      <c r="A141" s="303"/>
      <c r="B141" s="334" t="s">
        <v>169</v>
      </c>
      <c r="C141" s="313"/>
      <c r="D141" s="80"/>
      <c r="E141" s="80"/>
      <c r="F141" s="301"/>
      <c r="G141" s="318"/>
      <c r="H141" s="319"/>
      <c r="I141" s="270"/>
      <c r="J141" s="270"/>
      <c r="K141" s="270"/>
      <c r="L141" s="318"/>
      <c r="M141" s="319"/>
      <c r="N141" s="270"/>
      <c r="O141" s="270"/>
      <c r="P141" s="270"/>
      <c r="Q141" s="440"/>
    </row>
    <row r="142" spans="1:17" ht="18" customHeight="1">
      <c r="A142" s="303"/>
      <c r="B142" s="334" t="s">
        <v>102</v>
      </c>
      <c r="C142" s="313"/>
      <c r="D142" s="80"/>
      <c r="E142" s="80"/>
      <c r="F142" s="301"/>
      <c r="G142" s="318"/>
      <c r="H142" s="319"/>
      <c r="I142" s="270"/>
      <c r="J142" s="270"/>
      <c r="K142" s="270"/>
      <c r="L142" s="318"/>
      <c r="M142" s="319"/>
      <c r="N142" s="270"/>
      <c r="O142" s="270"/>
      <c r="P142" s="270"/>
      <c r="Q142" s="440"/>
    </row>
    <row r="143" spans="1:17" s="466" customFormat="1" ht="18">
      <c r="A143" s="449">
        <v>6</v>
      </c>
      <c r="B143" s="450" t="s">
        <v>375</v>
      </c>
      <c r="C143" s="451">
        <v>4864955</v>
      </c>
      <c r="D143" s="155" t="s">
        <v>12</v>
      </c>
      <c r="E143" s="156" t="s">
        <v>323</v>
      </c>
      <c r="F143" s="452">
        <v>-1000</v>
      </c>
      <c r="G143" s="318">
        <v>991845</v>
      </c>
      <c r="H143" s="319">
        <v>992437</v>
      </c>
      <c r="I143" s="424">
        <f>G143-H143</f>
        <v>-592</v>
      </c>
      <c r="J143" s="424">
        <f>$F143*I143</f>
        <v>592000</v>
      </c>
      <c r="K143" s="424">
        <f>J143/1000000</f>
        <v>0.592</v>
      </c>
      <c r="L143" s="318">
        <v>2284</v>
      </c>
      <c r="M143" s="319">
        <v>2284</v>
      </c>
      <c r="N143" s="424">
        <f>L143-M143</f>
        <v>0</v>
      </c>
      <c r="O143" s="424">
        <f>$F143*N143</f>
        <v>0</v>
      </c>
      <c r="P143" s="424">
        <f>O143/1000000</f>
        <v>0</v>
      </c>
      <c r="Q143" s="648"/>
    </row>
    <row r="144" spans="1:17" ht="18">
      <c r="A144" s="303">
        <v>7</v>
      </c>
      <c r="B144" s="332" t="s">
        <v>170</v>
      </c>
      <c r="C144" s="313">
        <v>4864820</v>
      </c>
      <c r="D144" s="118" t="s">
        <v>12</v>
      </c>
      <c r="E144" s="91" t="s">
        <v>323</v>
      </c>
      <c r="F144" s="301">
        <v>-160</v>
      </c>
      <c r="G144" s="318">
        <v>4153</v>
      </c>
      <c r="H144" s="319">
        <v>5346</v>
      </c>
      <c r="I144" s="270">
        <f>G144-H144</f>
        <v>-1193</v>
      </c>
      <c r="J144" s="270">
        <f>$F144*I144</f>
        <v>190880</v>
      </c>
      <c r="K144" s="270">
        <f>J144/1000000</f>
        <v>0.19088</v>
      </c>
      <c r="L144" s="318">
        <v>31998</v>
      </c>
      <c r="M144" s="319">
        <v>32001</v>
      </c>
      <c r="N144" s="270">
        <f>L144-M144</f>
        <v>-3</v>
      </c>
      <c r="O144" s="270">
        <f>$F144*N144</f>
        <v>480</v>
      </c>
      <c r="P144" s="270">
        <f>O144/1000000</f>
        <v>0.00048</v>
      </c>
      <c r="Q144" s="649"/>
    </row>
    <row r="145" spans="1:17" ht="18" customHeight="1">
      <c r="A145" s="303">
        <v>8</v>
      </c>
      <c r="B145" s="332" t="s">
        <v>171</v>
      </c>
      <c r="C145" s="313">
        <v>4864811</v>
      </c>
      <c r="D145" s="118" t="s">
        <v>12</v>
      </c>
      <c r="E145" s="91" t="s">
        <v>323</v>
      </c>
      <c r="F145" s="301">
        <v>-200</v>
      </c>
      <c r="G145" s="318">
        <v>3866</v>
      </c>
      <c r="H145" s="319">
        <v>3495</v>
      </c>
      <c r="I145" s="270">
        <f>G145-H145</f>
        <v>371</v>
      </c>
      <c r="J145" s="270">
        <f>$F145*I145</f>
        <v>-74200</v>
      </c>
      <c r="K145" s="270">
        <f>J145/1000000</f>
        <v>-0.0742</v>
      </c>
      <c r="L145" s="318">
        <v>10970</v>
      </c>
      <c r="M145" s="319">
        <v>10963</v>
      </c>
      <c r="N145" s="270">
        <f>L145-M145</f>
        <v>7</v>
      </c>
      <c r="O145" s="270">
        <f>$F145*N145</f>
        <v>-1400</v>
      </c>
      <c r="P145" s="270">
        <f>O145/1000000</f>
        <v>-0.0014</v>
      </c>
      <c r="Q145" s="440"/>
    </row>
    <row r="146" spans="1:17" ht="18" customHeight="1">
      <c r="A146" s="303">
        <v>9</v>
      </c>
      <c r="B146" s="332" t="s">
        <v>384</v>
      </c>
      <c r="C146" s="313">
        <v>4864961</v>
      </c>
      <c r="D146" s="118" t="s">
        <v>12</v>
      </c>
      <c r="E146" s="91" t="s">
        <v>323</v>
      </c>
      <c r="F146" s="301">
        <v>-1000</v>
      </c>
      <c r="G146" s="318">
        <v>974199</v>
      </c>
      <c r="H146" s="319">
        <v>975277</v>
      </c>
      <c r="I146" s="270">
        <f>G146-H146</f>
        <v>-1078</v>
      </c>
      <c r="J146" s="270">
        <f>$F146*I146</f>
        <v>1078000</v>
      </c>
      <c r="K146" s="270">
        <f>J146/1000000</f>
        <v>1.078</v>
      </c>
      <c r="L146" s="318">
        <v>999295</v>
      </c>
      <c r="M146" s="319">
        <v>999295</v>
      </c>
      <c r="N146" s="270">
        <f>L146-M146</f>
        <v>0</v>
      </c>
      <c r="O146" s="270">
        <f>$F146*N146</f>
        <v>0</v>
      </c>
      <c r="P146" s="270">
        <f>O146/1000000</f>
        <v>0</v>
      </c>
      <c r="Q146" s="426"/>
    </row>
    <row r="147" spans="1:17" ht="18" customHeight="1">
      <c r="A147" s="303"/>
      <c r="B147" s="333" t="s">
        <v>102</v>
      </c>
      <c r="C147" s="313"/>
      <c r="D147" s="118"/>
      <c r="E147" s="118"/>
      <c r="F147" s="301"/>
      <c r="G147" s="318"/>
      <c r="H147" s="319"/>
      <c r="I147" s="270"/>
      <c r="J147" s="270"/>
      <c r="K147" s="270"/>
      <c r="L147" s="318"/>
      <c r="M147" s="319"/>
      <c r="N147" s="270"/>
      <c r="O147" s="270"/>
      <c r="P147" s="270"/>
      <c r="Q147" s="440"/>
    </row>
    <row r="148" spans="1:17" ht="18" customHeight="1">
      <c r="A148" s="303">
        <v>10</v>
      </c>
      <c r="B148" s="332" t="s">
        <v>172</v>
      </c>
      <c r="C148" s="313">
        <v>4902535</v>
      </c>
      <c r="D148" s="118" t="s">
        <v>12</v>
      </c>
      <c r="E148" s="91" t="s">
        <v>323</v>
      </c>
      <c r="F148" s="301">
        <v>-100</v>
      </c>
      <c r="G148" s="318">
        <v>24890</v>
      </c>
      <c r="H148" s="319">
        <v>24890</v>
      </c>
      <c r="I148" s="395">
        <f>G148-H148</f>
        <v>0</v>
      </c>
      <c r="J148" s="395">
        <f>$F148*I148</f>
        <v>0</v>
      </c>
      <c r="K148" s="395">
        <f>J148/1000000</f>
        <v>0</v>
      </c>
      <c r="L148" s="318">
        <v>5005</v>
      </c>
      <c r="M148" s="319">
        <v>5005</v>
      </c>
      <c r="N148" s="395">
        <f>L148-M148</f>
        <v>0</v>
      </c>
      <c r="O148" s="395">
        <f>$F148*N148</f>
        <v>0</v>
      </c>
      <c r="P148" s="395">
        <f>O148/1000000</f>
        <v>0</v>
      </c>
      <c r="Q148" s="439" t="s">
        <v>492</v>
      </c>
    </row>
    <row r="149" spans="1:17" ht="18" customHeight="1">
      <c r="A149" s="303"/>
      <c r="B149" s="332"/>
      <c r="C149" s="313">
        <v>4902580</v>
      </c>
      <c r="D149" s="118" t="s">
        <v>12</v>
      </c>
      <c r="E149" s="91" t="s">
        <v>323</v>
      </c>
      <c r="F149" s="301">
        <v>-100</v>
      </c>
      <c r="G149" s="318">
        <v>999997</v>
      </c>
      <c r="H149" s="319">
        <v>1000000</v>
      </c>
      <c r="I149" s="395">
        <f>G149-H149</f>
        <v>-3</v>
      </c>
      <c r="J149" s="395">
        <f>$F149*I149</f>
        <v>300</v>
      </c>
      <c r="K149" s="395">
        <f>J149/1000000</f>
        <v>0.0003</v>
      </c>
      <c r="L149" s="318">
        <v>999999</v>
      </c>
      <c r="M149" s="319">
        <v>1000000</v>
      </c>
      <c r="N149" s="395">
        <f>L149-M149</f>
        <v>-1</v>
      </c>
      <c r="O149" s="395">
        <f>$F149*N149</f>
        <v>100</v>
      </c>
      <c r="P149" s="395">
        <f>O149/1000000</f>
        <v>0.0001</v>
      </c>
      <c r="Q149" s="429" t="s">
        <v>487</v>
      </c>
    </row>
    <row r="150" spans="1:17" ht="18" customHeight="1">
      <c r="A150" s="303">
        <v>11</v>
      </c>
      <c r="B150" s="332" t="s">
        <v>173</v>
      </c>
      <c r="C150" s="313">
        <v>4902544</v>
      </c>
      <c r="D150" s="118" t="s">
        <v>12</v>
      </c>
      <c r="E150" s="91" t="s">
        <v>323</v>
      </c>
      <c r="F150" s="301">
        <v>-100</v>
      </c>
      <c r="G150" s="318">
        <v>4021</v>
      </c>
      <c r="H150" s="319">
        <v>4021</v>
      </c>
      <c r="I150" s="395">
        <f>G150-H150</f>
        <v>0</v>
      </c>
      <c r="J150" s="395">
        <f>$F150*I150</f>
        <v>0</v>
      </c>
      <c r="K150" s="395">
        <f>J150/1000000</f>
        <v>0</v>
      </c>
      <c r="L150" s="318">
        <v>1593</v>
      </c>
      <c r="M150" s="319">
        <v>1593</v>
      </c>
      <c r="N150" s="395">
        <f>L150-M150</f>
        <v>0</v>
      </c>
      <c r="O150" s="395">
        <f>$F150*N150</f>
        <v>0</v>
      </c>
      <c r="P150" s="395">
        <f>O150/1000000</f>
        <v>0</v>
      </c>
      <c r="Q150" s="429"/>
    </row>
    <row r="151" spans="1:17" ht="18">
      <c r="A151" s="449">
        <v>12</v>
      </c>
      <c r="B151" s="450" t="s">
        <v>174</v>
      </c>
      <c r="C151" s="451">
        <v>5269199</v>
      </c>
      <c r="D151" s="155" t="s">
        <v>12</v>
      </c>
      <c r="E151" s="156" t="s">
        <v>323</v>
      </c>
      <c r="F151" s="452">
        <v>-100</v>
      </c>
      <c r="G151" s="318">
        <v>1213</v>
      </c>
      <c r="H151" s="319">
        <v>853</v>
      </c>
      <c r="I151" s="424">
        <f>G151-H151</f>
        <v>360</v>
      </c>
      <c r="J151" s="424">
        <f>$F151*I151</f>
        <v>-36000</v>
      </c>
      <c r="K151" s="424">
        <f>J151/1000000</f>
        <v>-0.036</v>
      </c>
      <c r="L151" s="318">
        <v>70842</v>
      </c>
      <c r="M151" s="319">
        <v>70842</v>
      </c>
      <c r="N151" s="424">
        <f>L151-M151</f>
        <v>0</v>
      </c>
      <c r="O151" s="424">
        <f>$F151*N151</f>
        <v>0</v>
      </c>
      <c r="P151" s="424">
        <f>O151/1000000</f>
        <v>0</v>
      </c>
      <c r="Q151" s="443"/>
    </row>
    <row r="152" spans="1:17" ht="18" customHeight="1">
      <c r="A152" s="303"/>
      <c r="B152" s="334" t="s">
        <v>169</v>
      </c>
      <c r="C152" s="313"/>
      <c r="D152" s="80"/>
      <c r="E152" s="80"/>
      <c r="F152" s="297"/>
      <c r="G152" s="318"/>
      <c r="H152" s="319"/>
      <c r="I152" s="270"/>
      <c r="J152" s="270"/>
      <c r="K152" s="270"/>
      <c r="L152" s="318"/>
      <c r="M152" s="319"/>
      <c r="N152" s="270"/>
      <c r="O152" s="270"/>
      <c r="P152" s="270"/>
      <c r="Q152" s="440"/>
    </row>
    <row r="153" spans="1:17" ht="18" customHeight="1">
      <c r="A153" s="303"/>
      <c r="B153" s="333" t="s">
        <v>175</v>
      </c>
      <c r="C153" s="313"/>
      <c r="D153" s="118"/>
      <c r="E153" s="118"/>
      <c r="F153" s="297"/>
      <c r="G153" s="318"/>
      <c r="H153" s="319"/>
      <c r="I153" s="270"/>
      <c r="J153" s="270"/>
      <c r="K153" s="270"/>
      <c r="L153" s="318"/>
      <c r="M153" s="319"/>
      <c r="N153" s="270"/>
      <c r="O153" s="270"/>
      <c r="P153" s="270"/>
      <c r="Q153" s="440"/>
    </row>
    <row r="154" spans="1:17" ht="18" customHeight="1">
      <c r="A154" s="303">
        <v>13</v>
      </c>
      <c r="B154" s="332" t="s">
        <v>374</v>
      </c>
      <c r="C154" s="313">
        <v>4865154</v>
      </c>
      <c r="D154" s="118" t="s">
        <v>12</v>
      </c>
      <c r="E154" s="91" t="s">
        <v>323</v>
      </c>
      <c r="F154" s="301">
        <v>625</v>
      </c>
      <c r="G154" s="318">
        <v>0</v>
      </c>
      <c r="H154" s="319">
        <v>0</v>
      </c>
      <c r="I154" s="398">
        <f>G154-H154</f>
        <v>0</v>
      </c>
      <c r="J154" s="398">
        <f>$F154*I154</f>
        <v>0</v>
      </c>
      <c r="K154" s="398">
        <f>J154/1000000</f>
        <v>0</v>
      </c>
      <c r="L154" s="318">
        <v>0</v>
      </c>
      <c r="M154" s="319">
        <v>0</v>
      </c>
      <c r="N154" s="395">
        <f>L154-M154</f>
        <v>0</v>
      </c>
      <c r="O154" s="395">
        <f>$F154*N154</f>
        <v>0</v>
      </c>
      <c r="P154" s="395">
        <f>O154/1000000</f>
        <v>0</v>
      </c>
      <c r="Q154" s="453"/>
    </row>
    <row r="155" spans="1:17" ht="18" customHeight="1">
      <c r="A155" s="303">
        <v>14</v>
      </c>
      <c r="B155" s="332" t="s">
        <v>377</v>
      </c>
      <c r="C155" s="313">
        <v>4865114</v>
      </c>
      <c r="D155" s="118" t="s">
        <v>12</v>
      </c>
      <c r="E155" s="91" t="s">
        <v>323</v>
      </c>
      <c r="F155" s="301">
        <v>833.33</v>
      </c>
      <c r="G155" s="318">
        <v>0</v>
      </c>
      <c r="H155" s="319">
        <v>0</v>
      </c>
      <c r="I155" s="441">
        <f>G155-H155</f>
        <v>0</v>
      </c>
      <c r="J155" s="441">
        <f>$F155*I155</f>
        <v>0</v>
      </c>
      <c r="K155" s="441">
        <f>J155/1000000</f>
        <v>0</v>
      </c>
      <c r="L155" s="318">
        <v>0</v>
      </c>
      <c r="M155" s="319">
        <v>0</v>
      </c>
      <c r="N155" s="264">
        <f>L155-M155</f>
        <v>0</v>
      </c>
      <c r="O155" s="264">
        <f>$F155*N155</f>
        <v>0</v>
      </c>
      <c r="P155" s="264">
        <f>O155/1000000</f>
        <v>0</v>
      </c>
      <c r="Q155" s="453"/>
    </row>
    <row r="156" spans="1:17" ht="18" customHeight="1">
      <c r="A156" s="303">
        <v>15</v>
      </c>
      <c r="B156" s="332" t="s">
        <v>111</v>
      </c>
      <c r="C156" s="313">
        <v>4902508</v>
      </c>
      <c r="D156" s="118" t="s">
        <v>12</v>
      </c>
      <c r="E156" s="91" t="s">
        <v>323</v>
      </c>
      <c r="F156" s="301">
        <v>833.33</v>
      </c>
      <c r="G156" s="318">
        <v>999904</v>
      </c>
      <c r="H156" s="319">
        <v>999904</v>
      </c>
      <c r="I156" s="270">
        <f>G156-H156</f>
        <v>0</v>
      </c>
      <c r="J156" s="270">
        <f>$F156*I156</f>
        <v>0</v>
      </c>
      <c r="K156" s="270">
        <f>J156/1000000</f>
        <v>0</v>
      </c>
      <c r="L156" s="318">
        <v>999741</v>
      </c>
      <c r="M156" s="319">
        <v>999569</v>
      </c>
      <c r="N156" s="270">
        <f>L156-M156</f>
        <v>172</v>
      </c>
      <c r="O156" s="270">
        <f>$F156*N156</f>
        <v>143332.76</v>
      </c>
      <c r="P156" s="270">
        <f>O156/1000000</f>
        <v>0.14333276</v>
      </c>
      <c r="Q156" s="440"/>
    </row>
    <row r="157" spans="1:17" ht="18" customHeight="1">
      <c r="A157" s="303"/>
      <c r="B157" s="333" t="s">
        <v>176</v>
      </c>
      <c r="C157" s="313"/>
      <c r="D157" s="118"/>
      <c r="E157" s="118"/>
      <c r="F157" s="301"/>
      <c r="G157" s="318"/>
      <c r="H157" s="319"/>
      <c r="I157" s="270"/>
      <c r="J157" s="270"/>
      <c r="K157" s="270"/>
      <c r="L157" s="318"/>
      <c r="M157" s="319"/>
      <c r="N157" s="270"/>
      <c r="O157" s="270"/>
      <c r="P157" s="270"/>
      <c r="Q157" s="440"/>
    </row>
    <row r="158" spans="1:17" ht="18" customHeight="1">
      <c r="A158" s="303">
        <v>16</v>
      </c>
      <c r="B158" s="332" t="s">
        <v>460</v>
      </c>
      <c r="C158" s="313">
        <v>4864850</v>
      </c>
      <c r="D158" s="118" t="s">
        <v>12</v>
      </c>
      <c r="E158" s="91" t="s">
        <v>323</v>
      </c>
      <c r="F158" s="301">
        <v>-625</v>
      </c>
      <c r="G158" s="318">
        <v>421</v>
      </c>
      <c r="H158" s="319">
        <v>239</v>
      </c>
      <c r="I158" s="270">
        <f>G158-H158</f>
        <v>182</v>
      </c>
      <c r="J158" s="270">
        <f>$F158*I158</f>
        <v>-113750</v>
      </c>
      <c r="K158" s="270">
        <f>J158/1000000</f>
        <v>-0.11375</v>
      </c>
      <c r="L158" s="318">
        <v>1289</v>
      </c>
      <c r="M158" s="319">
        <v>1284</v>
      </c>
      <c r="N158" s="270">
        <f>L158-M158</f>
        <v>5</v>
      </c>
      <c r="O158" s="270">
        <f>$F158*N158</f>
        <v>-3125</v>
      </c>
      <c r="P158" s="270">
        <f>O158/1000000</f>
        <v>-0.003125</v>
      </c>
      <c r="Q158" s="440"/>
    </row>
    <row r="159" spans="1:17" ht="18" customHeight="1">
      <c r="A159" s="303"/>
      <c r="B159" s="334" t="s">
        <v>46</v>
      </c>
      <c r="C159" s="301"/>
      <c r="D159" s="80"/>
      <c r="E159" s="80"/>
      <c r="F159" s="301"/>
      <c r="G159" s="318"/>
      <c r="H159" s="319"/>
      <c r="I159" s="270"/>
      <c r="J159" s="270"/>
      <c r="K159" s="270"/>
      <c r="L159" s="318"/>
      <c r="M159" s="319"/>
      <c r="N159" s="270"/>
      <c r="O159" s="270"/>
      <c r="P159" s="270"/>
      <c r="Q159" s="440"/>
    </row>
    <row r="160" spans="1:17" ht="18" customHeight="1">
      <c r="A160" s="303"/>
      <c r="B160" s="334" t="s">
        <v>47</v>
      </c>
      <c r="C160" s="301"/>
      <c r="D160" s="80"/>
      <c r="E160" s="80"/>
      <c r="F160" s="301"/>
      <c r="G160" s="318"/>
      <c r="H160" s="319"/>
      <c r="I160" s="270"/>
      <c r="J160" s="270"/>
      <c r="K160" s="270"/>
      <c r="L160" s="318"/>
      <c r="M160" s="319"/>
      <c r="N160" s="270"/>
      <c r="O160" s="270"/>
      <c r="P160" s="270"/>
      <c r="Q160" s="440"/>
    </row>
    <row r="161" spans="1:17" ht="18" customHeight="1">
      <c r="A161" s="303"/>
      <c r="B161" s="334" t="s">
        <v>48</v>
      </c>
      <c r="C161" s="301"/>
      <c r="D161" s="80"/>
      <c r="E161" s="80"/>
      <c r="F161" s="301"/>
      <c r="G161" s="318"/>
      <c r="H161" s="319"/>
      <c r="I161" s="270"/>
      <c r="J161" s="270"/>
      <c r="K161" s="270"/>
      <c r="L161" s="318"/>
      <c r="M161" s="319"/>
      <c r="N161" s="270"/>
      <c r="O161" s="270"/>
      <c r="P161" s="270"/>
      <c r="Q161" s="440"/>
    </row>
    <row r="162" spans="1:17" ht="17.25" customHeight="1">
      <c r="A162" s="303">
        <v>17</v>
      </c>
      <c r="B162" s="332" t="s">
        <v>49</v>
      </c>
      <c r="C162" s="313">
        <v>4902572</v>
      </c>
      <c r="D162" s="118" t="s">
        <v>12</v>
      </c>
      <c r="E162" s="91" t="s">
        <v>323</v>
      </c>
      <c r="F162" s="301">
        <v>-100</v>
      </c>
      <c r="G162" s="318">
        <v>0</v>
      </c>
      <c r="H162" s="319">
        <v>0</v>
      </c>
      <c r="I162" s="270">
        <f>G162-H162</f>
        <v>0</v>
      </c>
      <c r="J162" s="270">
        <f>$F162*I162</f>
        <v>0</v>
      </c>
      <c r="K162" s="270">
        <f>J162/1000000</f>
        <v>0</v>
      </c>
      <c r="L162" s="318">
        <v>0</v>
      </c>
      <c r="M162" s="319">
        <v>0</v>
      </c>
      <c r="N162" s="270">
        <f>L162-M162</f>
        <v>0</v>
      </c>
      <c r="O162" s="270">
        <f>$F162*N162</f>
        <v>0</v>
      </c>
      <c r="P162" s="270">
        <f>O162/1000000</f>
        <v>0</v>
      </c>
      <c r="Q162" s="737"/>
    </row>
    <row r="163" spans="1:17" ht="18" customHeight="1">
      <c r="A163" s="303">
        <v>18</v>
      </c>
      <c r="B163" s="332" t="s">
        <v>50</v>
      </c>
      <c r="C163" s="313">
        <v>4902541</v>
      </c>
      <c r="D163" s="118" t="s">
        <v>12</v>
      </c>
      <c r="E163" s="91" t="s">
        <v>323</v>
      </c>
      <c r="F163" s="301">
        <v>-100</v>
      </c>
      <c r="G163" s="318">
        <v>999482</v>
      </c>
      <c r="H163" s="319">
        <v>999482</v>
      </c>
      <c r="I163" s="270">
        <f>G163-H163</f>
        <v>0</v>
      </c>
      <c r="J163" s="270">
        <f>$F163*I163</f>
        <v>0</v>
      </c>
      <c r="K163" s="270">
        <f>J163/1000000</f>
        <v>0</v>
      </c>
      <c r="L163" s="318">
        <v>999486</v>
      </c>
      <c r="M163" s="319">
        <v>999486</v>
      </c>
      <c r="N163" s="270">
        <f>L163-M163</f>
        <v>0</v>
      </c>
      <c r="O163" s="270">
        <f>$F163*N163</f>
        <v>0</v>
      </c>
      <c r="P163" s="270">
        <f>O163/1000000</f>
        <v>0</v>
      </c>
      <c r="Q163" s="440"/>
    </row>
    <row r="164" spans="1:17" ht="18" customHeight="1">
      <c r="A164" s="303">
        <v>19</v>
      </c>
      <c r="B164" s="332" t="s">
        <v>51</v>
      </c>
      <c r="C164" s="313">
        <v>4902539</v>
      </c>
      <c r="D164" s="118" t="s">
        <v>12</v>
      </c>
      <c r="E164" s="91" t="s">
        <v>323</v>
      </c>
      <c r="F164" s="301">
        <v>-100</v>
      </c>
      <c r="G164" s="318">
        <v>3200</v>
      </c>
      <c r="H164" s="319">
        <v>3192</v>
      </c>
      <c r="I164" s="270">
        <f>G164-H164</f>
        <v>8</v>
      </c>
      <c r="J164" s="270">
        <f>$F164*I164</f>
        <v>-800</v>
      </c>
      <c r="K164" s="270">
        <f>J164/1000000</f>
        <v>-0.0008</v>
      </c>
      <c r="L164" s="318">
        <v>32931</v>
      </c>
      <c r="M164" s="319">
        <v>32767</v>
      </c>
      <c r="N164" s="270">
        <f>L164-M164</f>
        <v>164</v>
      </c>
      <c r="O164" s="270">
        <f>$F164*N164</f>
        <v>-16400</v>
      </c>
      <c r="P164" s="270">
        <f>O164/1000000</f>
        <v>-0.0164</v>
      </c>
      <c r="Q164" s="440"/>
    </row>
    <row r="165" spans="1:17" ht="18" customHeight="1">
      <c r="A165" s="303"/>
      <c r="B165" s="333" t="s">
        <v>52</v>
      </c>
      <c r="C165" s="313"/>
      <c r="D165" s="118"/>
      <c r="E165" s="118"/>
      <c r="F165" s="301"/>
      <c r="G165" s="318"/>
      <c r="H165" s="319"/>
      <c r="I165" s="270"/>
      <c r="J165" s="270"/>
      <c r="K165" s="270"/>
      <c r="L165" s="318"/>
      <c r="M165" s="319"/>
      <c r="N165" s="270"/>
      <c r="O165" s="270"/>
      <c r="P165" s="270"/>
      <c r="Q165" s="440"/>
    </row>
    <row r="166" spans="1:17" ht="18" customHeight="1">
      <c r="A166" s="303">
        <v>20</v>
      </c>
      <c r="B166" s="332" t="s">
        <v>53</v>
      </c>
      <c r="C166" s="313">
        <v>4902591</v>
      </c>
      <c r="D166" s="118" t="s">
        <v>12</v>
      </c>
      <c r="E166" s="91" t="s">
        <v>323</v>
      </c>
      <c r="F166" s="301">
        <v>-1333</v>
      </c>
      <c r="G166" s="318">
        <v>761</v>
      </c>
      <c r="H166" s="319">
        <v>762</v>
      </c>
      <c r="I166" s="270">
        <f aca="true" t="shared" si="21" ref="I166:I171">G166-H166</f>
        <v>-1</v>
      </c>
      <c r="J166" s="270">
        <f aca="true" t="shared" si="22" ref="J166:J171">$F166*I166</f>
        <v>1333</v>
      </c>
      <c r="K166" s="270">
        <f aca="true" t="shared" si="23" ref="K166:K171">J166/1000000</f>
        <v>0.001333</v>
      </c>
      <c r="L166" s="318">
        <v>600</v>
      </c>
      <c r="M166" s="319">
        <v>601</v>
      </c>
      <c r="N166" s="270">
        <f aca="true" t="shared" si="24" ref="N166:N171">L166-M166</f>
        <v>-1</v>
      </c>
      <c r="O166" s="270">
        <f aca="true" t="shared" si="25" ref="O166:O171">$F166*N166</f>
        <v>1333</v>
      </c>
      <c r="P166" s="270">
        <f aca="true" t="shared" si="26" ref="P166:P171">O166/1000000</f>
        <v>0.001333</v>
      </c>
      <c r="Q166" s="440"/>
    </row>
    <row r="167" spans="1:17" ht="18" customHeight="1">
      <c r="A167" s="303">
        <v>21</v>
      </c>
      <c r="B167" s="332" t="s">
        <v>54</v>
      </c>
      <c r="C167" s="313">
        <v>4902528</v>
      </c>
      <c r="D167" s="118" t="s">
        <v>12</v>
      </c>
      <c r="E167" s="91" t="s">
        <v>323</v>
      </c>
      <c r="F167" s="301">
        <v>-100</v>
      </c>
      <c r="G167" s="318">
        <v>0</v>
      </c>
      <c r="H167" s="319">
        <v>0</v>
      </c>
      <c r="I167" s="270">
        <f>G167-H167</f>
        <v>0</v>
      </c>
      <c r="J167" s="270">
        <f>$F167*I167</f>
        <v>0</v>
      </c>
      <c r="K167" s="270">
        <f>J167/1000000</f>
        <v>0</v>
      </c>
      <c r="L167" s="318">
        <v>0</v>
      </c>
      <c r="M167" s="319">
        <v>0</v>
      </c>
      <c r="N167" s="270">
        <f>L167-M167</f>
        <v>0</v>
      </c>
      <c r="O167" s="270">
        <f>$F167*N167</f>
        <v>0</v>
      </c>
      <c r="P167" s="270">
        <f>O167/1000000</f>
        <v>0</v>
      </c>
      <c r="Q167" s="440"/>
    </row>
    <row r="168" spans="1:17" ht="18" customHeight="1">
      <c r="A168" s="303">
        <v>22</v>
      </c>
      <c r="B168" s="332" t="s">
        <v>55</v>
      </c>
      <c r="C168" s="313">
        <v>4902523</v>
      </c>
      <c r="D168" s="118" t="s">
        <v>12</v>
      </c>
      <c r="E168" s="91" t="s">
        <v>323</v>
      </c>
      <c r="F168" s="301">
        <v>-100</v>
      </c>
      <c r="G168" s="318">
        <v>999815</v>
      </c>
      <c r="H168" s="319">
        <v>999815</v>
      </c>
      <c r="I168" s="270">
        <f t="shared" si="21"/>
        <v>0</v>
      </c>
      <c r="J168" s="270">
        <f t="shared" si="22"/>
        <v>0</v>
      </c>
      <c r="K168" s="270">
        <f t="shared" si="23"/>
        <v>0</v>
      </c>
      <c r="L168" s="318">
        <v>999943</v>
      </c>
      <c r="M168" s="319">
        <v>999943</v>
      </c>
      <c r="N168" s="270">
        <f t="shared" si="24"/>
        <v>0</v>
      </c>
      <c r="O168" s="270">
        <f t="shared" si="25"/>
        <v>0</v>
      </c>
      <c r="P168" s="270">
        <f t="shared" si="26"/>
        <v>0</v>
      </c>
      <c r="Q168" s="440"/>
    </row>
    <row r="169" spans="1:17" ht="18" customHeight="1">
      <c r="A169" s="303">
        <v>23</v>
      </c>
      <c r="B169" s="332" t="s">
        <v>56</v>
      </c>
      <c r="C169" s="313">
        <v>4865089</v>
      </c>
      <c r="D169" s="118" t="s">
        <v>12</v>
      </c>
      <c r="E169" s="91" t="s">
        <v>323</v>
      </c>
      <c r="F169" s="301">
        <v>-100</v>
      </c>
      <c r="G169" s="318">
        <v>0</v>
      </c>
      <c r="H169" s="319">
        <v>0</v>
      </c>
      <c r="I169" s="270">
        <f t="shared" si="21"/>
        <v>0</v>
      </c>
      <c r="J169" s="270">
        <f t="shared" si="22"/>
        <v>0</v>
      </c>
      <c r="K169" s="270">
        <f t="shared" si="23"/>
        <v>0</v>
      </c>
      <c r="L169" s="318">
        <v>0</v>
      </c>
      <c r="M169" s="319">
        <v>0</v>
      </c>
      <c r="N169" s="270">
        <f t="shared" si="24"/>
        <v>0</v>
      </c>
      <c r="O169" s="270">
        <f t="shared" si="25"/>
        <v>0</v>
      </c>
      <c r="P169" s="270">
        <f t="shared" si="26"/>
        <v>0</v>
      </c>
      <c r="Q169" s="440"/>
    </row>
    <row r="170" spans="1:17" ht="18" customHeight="1">
      <c r="A170" s="303">
        <v>24</v>
      </c>
      <c r="B170" s="302" t="s">
        <v>57</v>
      </c>
      <c r="C170" s="301">
        <v>4902548</v>
      </c>
      <c r="D170" s="80" t="s">
        <v>12</v>
      </c>
      <c r="E170" s="91" t="s">
        <v>323</v>
      </c>
      <c r="F170" s="693">
        <v>-100</v>
      </c>
      <c r="G170" s="318">
        <v>0</v>
      </c>
      <c r="H170" s="319">
        <v>0</v>
      </c>
      <c r="I170" s="270">
        <f t="shared" si="21"/>
        <v>0</v>
      </c>
      <c r="J170" s="270">
        <f t="shared" si="22"/>
        <v>0</v>
      </c>
      <c r="K170" s="270">
        <f t="shared" si="23"/>
        <v>0</v>
      </c>
      <c r="L170" s="318">
        <v>0</v>
      </c>
      <c r="M170" s="319">
        <v>0</v>
      </c>
      <c r="N170" s="270">
        <f t="shared" si="24"/>
        <v>0</v>
      </c>
      <c r="O170" s="270">
        <f t="shared" si="25"/>
        <v>0</v>
      </c>
      <c r="P170" s="270">
        <f t="shared" si="26"/>
        <v>0</v>
      </c>
      <c r="Q170" s="440"/>
    </row>
    <row r="171" spans="1:17" ht="18" customHeight="1">
      <c r="A171" s="303">
        <v>25</v>
      </c>
      <c r="B171" s="302" t="s">
        <v>58</v>
      </c>
      <c r="C171" s="301">
        <v>4902564</v>
      </c>
      <c r="D171" s="80" t="s">
        <v>12</v>
      </c>
      <c r="E171" s="91" t="s">
        <v>323</v>
      </c>
      <c r="F171" s="301">
        <v>-100</v>
      </c>
      <c r="G171" s="318">
        <v>2064</v>
      </c>
      <c r="H171" s="319">
        <v>2069</v>
      </c>
      <c r="I171" s="270">
        <f t="shared" si="21"/>
        <v>-5</v>
      </c>
      <c r="J171" s="270">
        <f t="shared" si="22"/>
        <v>500</v>
      </c>
      <c r="K171" s="270">
        <f t="shared" si="23"/>
        <v>0.0005</v>
      </c>
      <c r="L171" s="318">
        <v>5157</v>
      </c>
      <c r="M171" s="319">
        <v>4916</v>
      </c>
      <c r="N171" s="270">
        <f t="shared" si="24"/>
        <v>241</v>
      </c>
      <c r="O171" s="270">
        <f t="shared" si="25"/>
        <v>-24100</v>
      </c>
      <c r="P171" s="270">
        <f t="shared" si="26"/>
        <v>-0.0241</v>
      </c>
      <c r="Q171" s="440"/>
    </row>
    <row r="172" spans="1:17" ht="18" customHeight="1">
      <c r="A172" s="303"/>
      <c r="B172" s="334" t="s">
        <v>71</v>
      </c>
      <c r="C172" s="301"/>
      <c r="D172" s="80"/>
      <c r="E172" s="80"/>
      <c r="F172" s="301"/>
      <c r="G172" s="318"/>
      <c r="H172" s="319"/>
      <c r="I172" s="270"/>
      <c r="J172" s="270"/>
      <c r="K172" s="270"/>
      <c r="L172" s="318"/>
      <c r="M172" s="319"/>
      <c r="N172" s="270"/>
      <c r="O172" s="270"/>
      <c r="P172" s="270"/>
      <c r="Q172" s="440"/>
    </row>
    <row r="173" spans="1:17" ht="18" customHeight="1">
      <c r="A173" s="303">
        <v>26</v>
      </c>
      <c r="B173" s="302" t="s">
        <v>72</v>
      </c>
      <c r="C173" s="301">
        <v>4902577</v>
      </c>
      <c r="D173" s="80" t="s">
        <v>12</v>
      </c>
      <c r="E173" s="91" t="s">
        <v>323</v>
      </c>
      <c r="F173" s="301">
        <v>400</v>
      </c>
      <c r="G173" s="318">
        <v>995632</v>
      </c>
      <c r="H173" s="319">
        <v>995633</v>
      </c>
      <c r="I173" s="270">
        <f>G173-H173</f>
        <v>-1</v>
      </c>
      <c r="J173" s="270">
        <f>$F173*I173</f>
        <v>-400</v>
      </c>
      <c r="K173" s="270">
        <f>J173/1000000</f>
        <v>-0.0004</v>
      </c>
      <c r="L173" s="318">
        <v>61</v>
      </c>
      <c r="M173" s="319">
        <v>61</v>
      </c>
      <c r="N173" s="270">
        <f>L173-M173</f>
        <v>0</v>
      </c>
      <c r="O173" s="270">
        <f>$F173*N173</f>
        <v>0</v>
      </c>
      <c r="P173" s="270">
        <f>O173/1000000</f>
        <v>0</v>
      </c>
      <c r="Q173" s="440"/>
    </row>
    <row r="174" spans="1:17" ht="18" customHeight="1">
      <c r="A174" s="303">
        <v>27</v>
      </c>
      <c r="B174" s="302" t="s">
        <v>73</v>
      </c>
      <c r="C174" s="301">
        <v>4902525</v>
      </c>
      <c r="D174" s="80" t="s">
        <v>12</v>
      </c>
      <c r="E174" s="91" t="s">
        <v>323</v>
      </c>
      <c r="F174" s="301">
        <v>-400</v>
      </c>
      <c r="G174" s="318">
        <v>999881</v>
      </c>
      <c r="H174" s="319">
        <v>999879</v>
      </c>
      <c r="I174" s="270">
        <f>G174-H174</f>
        <v>2</v>
      </c>
      <c r="J174" s="270">
        <f>$F174*I174</f>
        <v>-800</v>
      </c>
      <c r="K174" s="270">
        <f>J174/1000000</f>
        <v>-0.0008</v>
      </c>
      <c r="L174" s="318">
        <v>999433</v>
      </c>
      <c r="M174" s="319">
        <v>999432</v>
      </c>
      <c r="N174" s="270">
        <f>L174-M174</f>
        <v>1</v>
      </c>
      <c r="O174" s="270">
        <f>$F174*N174</f>
        <v>-400</v>
      </c>
      <c r="P174" s="270">
        <f>O174/1000000</f>
        <v>-0.0004</v>
      </c>
      <c r="Q174" s="440"/>
    </row>
    <row r="175" spans="1:17" ht="18" customHeight="1">
      <c r="A175" s="301"/>
      <c r="B175" s="324" t="s">
        <v>430</v>
      </c>
      <c r="C175" s="301"/>
      <c r="D175" s="80"/>
      <c r="E175" s="91"/>
      <c r="F175" s="301"/>
      <c r="G175" s="318"/>
      <c r="H175" s="319"/>
      <c r="I175" s="270"/>
      <c r="J175" s="270"/>
      <c r="K175" s="270"/>
      <c r="L175" s="318"/>
      <c r="M175" s="319"/>
      <c r="N175" s="270"/>
      <c r="O175" s="270"/>
      <c r="P175" s="270"/>
      <c r="Q175" s="689"/>
    </row>
    <row r="176" spans="1:17" ht="18" customHeight="1">
      <c r="A176" s="301">
        <v>28</v>
      </c>
      <c r="B176" s="707" t="s">
        <v>429</v>
      </c>
      <c r="C176" s="301">
        <v>5295160</v>
      </c>
      <c r="D176" s="80" t="s">
        <v>12</v>
      </c>
      <c r="E176" s="91" t="s">
        <v>323</v>
      </c>
      <c r="F176" s="301">
        <v>-800</v>
      </c>
      <c r="G176" s="677">
        <v>1001852</v>
      </c>
      <c r="H176" s="53">
        <v>999698</v>
      </c>
      <c r="I176" s="53">
        <f>G176-H176</f>
        <v>2154</v>
      </c>
      <c r="J176" s="53">
        <f>$F176*I176</f>
        <v>-1723200</v>
      </c>
      <c r="K176" s="53">
        <f>J176/1000000</f>
        <v>-1.7232</v>
      </c>
      <c r="L176" s="263">
        <v>6224</v>
      </c>
      <c r="M176" s="264">
        <v>6224</v>
      </c>
      <c r="N176" s="264">
        <f>L176-M176</f>
        <v>0</v>
      </c>
      <c r="O176" s="264">
        <f>$F176*N176</f>
        <v>0</v>
      </c>
      <c r="P176" s="264">
        <f>O176/1000000</f>
        <v>0</v>
      </c>
      <c r="Q176" s="689"/>
    </row>
    <row r="177" spans="1:17" ht="18" customHeight="1">
      <c r="A177" s="301"/>
      <c r="B177" s="707"/>
      <c r="C177" s="301"/>
      <c r="D177" s="80"/>
      <c r="E177" s="91"/>
      <c r="F177" s="301">
        <v>-800</v>
      </c>
      <c r="G177" s="677">
        <v>999428</v>
      </c>
      <c r="H177" s="53">
        <v>999075</v>
      </c>
      <c r="I177" s="53">
        <f>G177-H177</f>
        <v>353</v>
      </c>
      <c r="J177" s="53">
        <f>$F177*I177</f>
        <v>-282400</v>
      </c>
      <c r="K177" s="53">
        <f>J177/1000000</f>
        <v>-0.2824</v>
      </c>
      <c r="L177" s="263"/>
      <c r="M177" s="264"/>
      <c r="N177" s="264"/>
      <c r="O177" s="264"/>
      <c r="P177" s="264"/>
      <c r="Q177" s="689"/>
    </row>
    <row r="178" spans="1:17" s="458" customFormat="1" ht="18">
      <c r="A178" s="342"/>
      <c r="B178" s="324" t="s">
        <v>431</v>
      </c>
      <c r="C178" s="292"/>
      <c r="D178" s="118"/>
      <c r="E178" s="91"/>
      <c r="F178" s="313"/>
      <c r="G178" s="318"/>
      <c r="H178" s="319"/>
      <c r="I178" s="301"/>
      <c r="J178" s="301"/>
      <c r="K178" s="301"/>
      <c r="L178" s="318"/>
      <c r="M178" s="319"/>
      <c r="N178" s="301"/>
      <c r="O178" s="301"/>
      <c r="P178" s="301"/>
      <c r="Q178" s="429"/>
    </row>
    <row r="179" spans="1:17" s="458" customFormat="1" ht="18">
      <c r="A179" s="342">
        <v>29</v>
      </c>
      <c r="B179" s="652" t="s">
        <v>437</v>
      </c>
      <c r="C179" s="292">
        <v>4864960</v>
      </c>
      <c r="D179" s="118" t="s">
        <v>12</v>
      </c>
      <c r="E179" s="91" t="s">
        <v>323</v>
      </c>
      <c r="F179" s="313">
        <v>-1000</v>
      </c>
      <c r="G179" s="318">
        <v>984847</v>
      </c>
      <c r="H179" s="319">
        <v>986446</v>
      </c>
      <c r="I179" s="319">
        <f>G179-H179</f>
        <v>-1599</v>
      </c>
      <c r="J179" s="319">
        <f>$F179*I179</f>
        <v>1599000</v>
      </c>
      <c r="K179" s="319">
        <f>J179/1000000</f>
        <v>1.599</v>
      </c>
      <c r="L179" s="318">
        <v>2358</v>
      </c>
      <c r="M179" s="319">
        <v>2363</v>
      </c>
      <c r="N179" s="319">
        <f>L179-M179</f>
        <v>-5</v>
      </c>
      <c r="O179" s="319">
        <f>$F179*N179</f>
        <v>5000</v>
      </c>
      <c r="P179" s="320">
        <f>O179/1000000</f>
        <v>0.005</v>
      </c>
      <c r="Q179" s="429"/>
    </row>
    <row r="180" spans="1:17" ht="18">
      <c r="A180" s="342">
        <v>30</v>
      </c>
      <c r="B180" s="652" t="s">
        <v>438</v>
      </c>
      <c r="C180" s="292">
        <v>5128441</v>
      </c>
      <c r="D180" s="118" t="s">
        <v>12</v>
      </c>
      <c r="E180" s="91" t="s">
        <v>323</v>
      </c>
      <c r="F180" s="506">
        <v>-750</v>
      </c>
      <c r="G180" s="318">
        <v>1643</v>
      </c>
      <c r="H180" s="319">
        <v>1835</v>
      </c>
      <c r="I180" s="319">
        <f>G180-H180</f>
        <v>-192</v>
      </c>
      <c r="J180" s="319">
        <f>$F180*I180</f>
        <v>144000</v>
      </c>
      <c r="K180" s="320">
        <f>J180/1000000</f>
        <v>0.144</v>
      </c>
      <c r="L180" s="318">
        <v>3410</v>
      </c>
      <c r="M180" s="319">
        <v>3410</v>
      </c>
      <c r="N180" s="319">
        <f>L180-M180</f>
        <v>0</v>
      </c>
      <c r="O180" s="319">
        <f>$F180*N180</f>
        <v>0</v>
      </c>
      <c r="P180" s="320">
        <f>O180/1000000</f>
        <v>0</v>
      </c>
      <c r="Q180" s="429"/>
    </row>
    <row r="181" spans="1:17" ht="18" customHeight="1" thickBot="1">
      <c r="A181" s="301"/>
      <c r="B181" s="302"/>
      <c r="C181" s="301"/>
      <c r="D181" s="80"/>
      <c r="E181" s="91"/>
      <c r="F181" s="301"/>
      <c r="G181" s="318"/>
      <c r="H181" s="319"/>
      <c r="I181" s="270"/>
      <c r="J181" s="270"/>
      <c r="K181" s="270"/>
      <c r="L181" s="318"/>
      <c r="M181" s="319"/>
      <c r="N181" s="270"/>
      <c r="O181" s="270"/>
      <c r="P181" s="270"/>
      <c r="Q181" s="689"/>
    </row>
    <row r="182" s="516" customFormat="1" ht="15" customHeight="1"/>
    <row r="184" spans="1:16" ht="20.25">
      <c r="A184" s="296" t="s">
        <v>290</v>
      </c>
      <c r="K184" s="554">
        <f>SUM(K134:K182)</f>
        <v>1.56849602</v>
      </c>
      <c r="P184" s="554">
        <f>SUM(P134:P182)</f>
        <v>0.11935403000000003</v>
      </c>
    </row>
    <row r="185" spans="1:16" ht="12.75">
      <c r="A185" s="55"/>
      <c r="K185" s="506"/>
      <c r="P185" s="506"/>
    </row>
    <row r="186" spans="1:16" ht="12.75">
      <c r="A186" s="55"/>
      <c r="K186" s="506"/>
      <c r="P186" s="506"/>
    </row>
    <row r="187" spans="1:17" ht="18">
      <c r="A187" s="55"/>
      <c r="K187" s="506"/>
      <c r="P187" s="506"/>
      <c r="Q187" s="550" t="str">
        <f>NDPL!$Q$1</f>
        <v>DECEMBER-2021</v>
      </c>
    </row>
    <row r="188" spans="1:16" ht="12.75">
      <c r="A188" s="55"/>
      <c r="K188" s="506"/>
      <c r="P188" s="506"/>
    </row>
    <row r="189" spans="1:16" ht="12.75">
      <c r="A189" s="55"/>
      <c r="K189" s="506"/>
      <c r="P189" s="506"/>
    </row>
    <row r="190" spans="1:16" ht="12.75">
      <c r="A190" s="55"/>
      <c r="K190" s="506"/>
      <c r="P190" s="506"/>
    </row>
    <row r="191" spans="1:11" ht="13.5" thickBot="1">
      <c r="A191" s="2"/>
      <c r="B191" s="7"/>
      <c r="C191" s="7"/>
      <c r="D191" s="51"/>
      <c r="E191" s="51"/>
      <c r="F191" s="20"/>
      <c r="G191" s="20"/>
      <c r="H191" s="20"/>
      <c r="I191" s="20"/>
      <c r="J191" s="20"/>
      <c r="K191" s="52"/>
    </row>
    <row r="192" spans="1:17" ht="27.75">
      <c r="A192" s="383" t="s">
        <v>179</v>
      </c>
      <c r="B192" s="137"/>
      <c r="C192" s="133"/>
      <c r="D192" s="133"/>
      <c r="E192" s="133"/>
      <c r="F192" s="180"/>
      <c r="G192" s="180"/>
      <c r="H192" s="180"/>
      <c r="I192" s="180"/>
      <c r="J192" s="180"/>
      <c r="K192" s="181"/>
      <c r="L192" s="516"/>
      <c r="M192" s="516"/>
      <c r="N192" s="516"/>
      <c r="O192" s="516"/>
      <c r="P192" s="516"/>
      <c r="Q192" s="517"/>
    </row>
    <row r="193" spans="1:17" ht="24.75" customHeight="1">
      <c r="A193" s="382" t="s">
        <v>292</v>
      </c>
      <c r="B193" s="53"/>
      <c r="C193" s="53"/>
      <c r="D193" s="53"/>
      <c r="E193" s="53"/>
      <c r="F193" s="53"/>
      <c r="G193" s="53"/>
      <c r="H193" s="53"/>
      <c r="I193" s="53"/>
      <c r="J193" s="53"/>
      <c r="K193" s="381">
        <f>K128</f>
        <v>-82.35288316599997</v>
      </c>
      <c r="L193" s="280"/>
      <c r="M193" s="280"/>
      <c r="N193" s="280"/>
      <c r="O193" s="280"/>
      <c r="P193" s="381">
        <f>P128</f>
        <v>-3.3012956699999987</v>
      </c>
      <c r="Q193" s="518"/>
    </row>
    <row r="194" spans="1:17" ht="24.75" customHeight="1">
      <c r="A194" s="382" t="s">
        <v>291</v>
      </c>
      <c r="B194" s="53"/>
      <c r="C194" s="53"/>
      <c r="D194" s="53"/>
      <c r="E194" s="53"/>
      <c r="F194" s="53"/>
      <c r="G194" s="53"/>
      <c r="H194" s="53"/>
      <c r="I194" s="53"/>
      <c r="J194" s="53"/>
      <c r="K194" s="381">
        <f>K184</f>
        <v>1.56849602</v>
      </c>
      <c r="L194" s="280"/>
      <c r="M194" s="280"/>
      <c r="N194" s="280"/>
      <c r="O194" s="280"/>
      <c r="P194" s="381">
        <f>P184</f>
        <v>0.11935403000000003</v>
      </c>
      <c r="Q194" s="518"/>
    </row>
    <row r="195" spans="1:17" ht="24.75" customHeight="1">
      <c r="A195" s="382" t="s">
        <v>293</v>
      </c>
      <c r="B195" s="53"/>
      <c r="C195" s="53"/>
      <c r="D195" s="53"/>
      <c r="E195" s="53"/>
      <c r="F195" s="53"/>
      <c r="G195" s="53"/>
      <c r="H195" s="53"/>
      <c r="I195" s="53"/>
      <c r="J195" s="53"/>
      <c r="K195" s="381">
        <f>'ROHTAK ROAD'!K42</f>
        <v>-0.5843374999999998</v>
      </c>
      <c r="L195" s="280"/>
      <c r="M195" s="280"/>
      <c r="N195" s="280"/>
      <c r="O195" s="280"/>
      <c r="P195" s="381">
        <f>'ROHTAK ROAD'!P42</f>
        <v>0.005425</v>
      </c>
      <c r="Q195" s="518"/>
    </row>
    <row r="196" spans="1:17" ht="24.75" customHeight="1">
      <c r="A196" s="382" t="s">
        <v>294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381">
        <f>-MES!K35</f>
        <v>0.0034875</v>
      </c>
      <c r="L196" s="280"/>
      <c r="M196" s="280"/>
      <c r="N196" s="280"/>
      <c r="O196" s="280"/>
      <c r="P196" s="381">
        <f>-MES!P35</f>
        <v>-0.1287625</v>
      </c>
      <c r="Q196" s="518"/>
    </row>
    <row r="197" spans="1:17" ht="29.25" customHeight="1" thickBot="1">
      <c r="A197" s="384" t="s">
        <v>180</v>
      </c>
      <c r="B197" s="182"/>
      <c r="C197" s="183"/>
      <c r="D197" s="183"/>
      <c r="E197" s="183"/>
      <c r="F197" s="183"/>
      <c r="G197" s="183"/>
      <c r="H197" s="183"/>
      <c r="I197" s="183"/>
      <c r="J197" s="183"/>
      <c r="K197" s="385">
        <f>SUM(K193:K196)</f>
        <v>-81.36523714599997</v>
      </c>
      <c r="L197" s="559"/>
      <c r="M197" s="559"/>
      <c r="N197" s="559"/>
      <c r="O197" s="559"/>
      <c r="P197" s="385">
        <f>SUM(P193:P196)</f>
        <v>-3.305279139999999</v>
      </c>
      <c r="Q197" s="520"/>
    </row>
    <row r="202" ht="13.5" thickBot="1"/>
    <row r="203" spans="1:17" ht="12.75">
      <c r="A203" s="521"/>
      <c r="B203" s="522"/>
      <c r="C203" s="522"/>
      <c r="D203" s="522"/>
      <c r="E203" s="522"/>
      <c r="F203" s="522"/>
      <c r="G203" s="522"/>
      <c r="H203" s="516"/>
      <c r="I203" s="516"/>
      <c r="J203" s="516"/>
      <c r="K203" s="516"/>
      <c r="L203" s="516"/>
      <c r="M203" s="516"/>
      <c r="N203" s="516"/>
      <c r="O203" s="516"/>
      <c r="P203" s="516"/>
      <c r="Q203" s="517"/>
    </row>
    <row r="204" spans="1:17" ht="26.25">
      <c r="A204" s="560" t="s">
        <v>304</v>
      </c>
      <c r="B204" s="524"/>
      <c r="C204" s="524"/>
      <c r="D204" s="524"/>
      <c r="E204" s="524"/>
      <c r="F204" s="524"/>
      <c r="G204" s="524"/>
      <c r="H204" s="458"/>
      <c r="I204" s="458"/>
      <c r="J204" s="458"/>
      <c r="K204" s="458"/>
      <c r="L204" s="458"/>
      <c r="M204" s="458"/>
      <c r="N204" s="458"/>
      <c r="O204" s="458"/>
      <c r="P204" s="458"/>
      <c r="Q204" s="518"/>
    </row>
    <row r="205" spans="1:17" ht="12.75">
      <c r="A205" s="525"/>
      <c r="B205" s="524"/>
      <c r="C205" s="524"/>
      <c r="D205" s="524"/>
      <c r="E205" s="524"/>
      <c r="F205" s="524"/>
      <c r="G205" s="524"/>
      <c r="H205" s="458"/>
      <c r="I205" s="458"/>
      <c r="J205" s="458"/>
      <c r="K205" s="458"/>
      <c r="L205" s="458"/>
      <c r="M205" s="458"/>
      <c r="N205" s="458"/>
      <c r="O205" s="458"/>
      <c r="P205" s="458"/>
      <c r="Q205" s="518"/>
    </row>
    <row r="206" spans="1:17" ht="15.75">
      <c r="A206" s="526"/>
      <c r="B206" s="527"/>
      <c r="C206" s="527"/>
      <c r="D206" s="527"/>
      <c r="E206" s="527"/>
      <c r="F206" s="527"/>
      <c r="G206" s="527"/>
      <c r="H206" s="458"/>
      <c r="I206" s="458"/>
      <c r="J206" s="458"/>
      <c r="K206" s="528" t="s">
        <v>316</v>
      </c>
      <c r="L206" s="458"/>
      <c r="M206" s="458"/>
      <c r="N206" s="458"/>
      <c r="O206" s="458"/>
      <c r="P206" s="528" t="s">
        <v>317</v>
      </c>
      <c r="Q206" s="518"/>
    </row>
    <row r="207" spans="1:17" ht="12.75">
      <c r="A207" s="529"/>
      <c r="B207" s="91"/>
      <c r="C207" s="91"/>
      <c r="D207" s="91"/>
      <c r="E207" s="91"/>
      <c r="F207" s="91"/>
      <c r="G207" s="91"/>
      <c r="H207" s="458"/>
      <c r="I207" s="458"/>
      <c r="J207" s="458"/>
      <c r="K207" s="458"/>
      <c r="L207" s="458"/>
      <c r="M207" s="458"/>
      <c r="N207" s="458"/>
      <c r="O207" s="458"/>
      <c r="P207" s="458"/>
      <c r="Q207" s="518"/>
    </row>
    <row r="208" spans="1:17" ht="12.75">
      <c r="A208" s="529"/>
      <c r="B208" s="91"/>
      <c r="C208" s="91"/>
      <c r="D208" s="91"/>
      <c r="E208" s="91"/>
      <c r="F208" s="91"/>
      <c r="G208" s="91"/>
      <c r="H208" s="458"/>
      <c r="I208" s="458"/>
      <c r="J208" s="458"/>
      <c r="K208" s="458"/>
      <c r="L208" s="458"/>
      <c r="M208" s="458"/>
      <c r="N208" s="458"/>
      <c r="O208" s="458"/>
      <c r="P208" s="458"/>
      <c r="Q208" s="518"/>
    </row>
    <row r="209" spans="1:17" ht="23.25">
      <c r="A209" s="561" t="s">
        <v>307</v>
      </c>
      <c r="B209" s="531"/>
      <c r="C209" s="531"/>
      <c r="D209" s="532"/>
      <c r="E209" s="532"/>
      <c r="F209" s="533"/>
      <c r="G209" s="532"/>
      <c r="H209" s="458"/>
      <c r="I209" s="458"/>
      <c r="J209" s="458"/>
      <c r="K209" s="562">
        <f>K197</f>
        <v>-81.36523714599997</v>
      </c>
      <c r="L209" s="563" t="s">
        <v>305</v>
      </c>
      <c r="M209" s="564"/>
      <c r="N209" s="564"/>
      <c r="O209" s="564"/>
      <c r="P209" s="562">
        <f>P197</f>
        <v>-3.305279139999999</v>
      </c>
      <c r="Q209" s="565" t="s">
        <v>305</v>
      </c>
    </row>
    <row r="210" spans="1:17" ht="23.25">
      <c r="A210" s="536"/>
      <c r="B210" s="537"/>
      <c r="C210" s="537"/>
      <c r="D210" s="524"/>
      <c r="E210" s="524"/>
      <c r="F210" s="538"/>
      <c r="G210" s="524"/>
      <c r="H210" s="458"/>
      <c r="I210" s="458"/>
      <c r="J210" s="458"/>
      <c r="K210" s="564"/>
      <c r="L210" s="566"/>
      <c r="M210" s="564"/>
      <c r="N210" s="564"/>
      <c r="O210" s="564"/>
      <c r="P210" s="564"/>
      <c r="Q210" s="567"/>
    </row>
    <row r="211" spans="1:17" ht="23.25">
      <c r="A211" s="568" t="s">
        <v>306</v>
      </c>
      <c r="B211" s="43"/>
      <c r="C211" s="43"/>
      <c r="D211" s="524"/>
      <c r="E211" s="524"/>
      <c r="F211" s="541"/>
      <c r="G211" s="532"/>
      <c r="H211" s="458"/>
      <c r="I211" s="458"/>
      <c r="J211" s="458"/>
      <c r="K211" s="564">
        <f>'STEPPED UP GENCO'!K42</f>
        <v>-8.01659925246309</v>
      </c>
      <c r="L211" s="563" t="s">
        <v>305</v>
      </c>
      <c r="M211" s="564"/>
      <c r="N211" s="564"/>
      <c r="O211" s="564"/>
      <c r="P211" s="562">
        <f>'STEPPED UP GENCO'!P42</f>
        <v>-0.007562000412429999</v>
      </c>
      <c r="Q211" s="565" t="s">
        <v>305</v>
      </c>
    </row>
    <row r="212" spans="1:17" ht="15">
      <c r="A212" s="542"/>
      <c r="B212" s="458"/>
      <c r="C212" s="458"/>
      <c r="D212" s="458"/>
      <c r="E212" s="458"/>
      <c r="F212" s="458"/>
      <c r="G212" s="458"/>
      <c r="H212" s="458"/>
      <c r="I212" s="458"/>
      <c r="J212" s="458"/>
      <c r="K212" s="458"/>
      <c r="L212" s="265"/>
      <c r="M212" s="458"/>
      <c r="N212" s="458"/>
      <c r="O212" s="458"/>
      <c r="P212" s="458"/>
      <c r="Q212" s="569"/>
    </row>
    <row r="213" spans="1:17" ht="15">
      <c r="A213" s="542"/>
      <c r="B213" s="458"/>
      <c r="C213" s="458"/>
      <c r="D213" s="458"/>
      <c r="E213" s="458"/>
      <c r="F213" s="458"/>
      <c r="G213" s="458"/>
      <c r="H213" s="458"/>
      <c r="I213" s="458"/>
      <c r="J213" s="458"/>
      <c r="K213" s="458"/>
      <c r="L213" s="265"/>
      <c r="M213" s="458"/>
      <c r="N213" s="458"/>
      <c r="O213" s="458"/>
      <c r="P213" s="458"/>
      <c r="Q213" s="569"/>
    </row>
    <row r="214" spans="1:17" ht="15">
      <c r="A214" s="542"/>
      <c r="B214" s="458"/>
      <c r="C214" s="458"/>
      <c r="D214" s="458"/>
      <c r="E214" s="458"/>
      <c r="F214" s="458"/>
      <c r="G214" s="458"/>
      <c r="H214" s="458"/>
      <c r="I214" s="458"/>
      <c r="J214" s="458"/>
      <c r="K214" s="458"/>
      <c r="L214" s="265"/>
      <c r="M214" s="458"/>
      <c r="N214" s="458"/>
      <c r="O214" s="458"/>
      <c r="P214" s="458"/>
      <c r="Q214" s="569"/>
    </row>
    <row r="215" spans="1:17" ht="23.25">
      <c r="A215" s="542"/>
      <c r="B215" s="458"/>
      <c r="C215" s="458"/>
      <c r="D215" s="458"/>
      <c r="E215" s="458"/>
      <c r="F215" s="458"/>
      <c r="G215" s="458"/>
      <c r="H215" s="531"/>
      <c r="I215" s="531"/>
      <c r="J215" s="570" t="s">
        <v>308</v>
      </c>
      <c r="K215" s="571">
        <f>SUM(K209:K214)</f>
        <v>-89.38183639846307</v>
      </c>
      <c r="L215" s="570" t="s">
        <v>305</v>
      </c>
      <c r="M215" s="564"/>
      <c r="N215" s="564"/>
      <c r="O215" s="564"/>
      <c r="P215" s="571">
        <f>SUM(P209:P214)</f>
        <v>-3.312841140412429</v>
      </c>
      <c r="Q215" s="570" t="s">
        <v>305</v>
      </c>
    </row>
    <row r="216" spans="1:17" ht="13.5" thickBot="1">
      <c r="A216" s="543"/>
      <c r="B216" s="519"/>
      <c r="C216" s="519"/>
      <c r="D216" s="519"/>
      <c r="E216" s="519"/>
      <c r="F216" s="519"/>
      <c r="G216" s="519"/>
      <c r="H216" s="519"/>
      <c r="I216" s="519"/>
      <c r="J216" s="519"/>
      <c r="K216" s="519"/>
      <c r="L216" s="519"/>
      <c r="M216" s="519"/>
      <c r="N216" s="519"/>
      <c r="O216" s="519"/>
      <c r="P216" s="519"/>
      <c r="Q216" s="520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59" max="255" man="1"/>
    <brk id="129" max="18" man="1"/>
    <brk id="184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5"/>
  <sheetViews>
    <sheetView view="pageBreakPreview" zoomScale="85" zoomScaleNormal="70" zoomScaleSheetLayoutView="85" zoomScalePageLayoutView="50" workbookViewId="0" topLeftCell="A55">
      <selection activeCell="M25" sqref="M25"/>
    </sheetView>
  </sheetViews>
  <sheetFormatPr defaultColWidth="9.140625" defaultRowHeight="12.75"/>
  <cols>
    <col min="1" max="1" width="5.140625" style="425" customWidth="1"/>
    <col min="2" max="2" width="20.8515625" style="425" customWidth="1"/>
    <col min="3" max="3" width="11.28125" style="425" customWidth="1"/>
    <col min="4" max="4" width="9.140625" style="425" customWidth="1"/>
    <col min="5" max="5" width="14.421875" style="425" customWidth="1"/>
    <col min="6" max="6" width="7.00390625" style="425" customWidth="1"/>
    <col min="7" max="7" width="11.421875" style="425" customWidth="1"/>
    <col min="8" max="8" width="13.00390625" style="425" customWidth="1"/>
    <col min="9" max="9" width="9.00390625" style="425" customWidth="1"/>
    <col min="10" max="10" width="12.28125" style="425" customWidth="1"/>
    <col min="11" max="12" width="12.8515625" style="425" customWidth="1"/>
    <col min="13" max="13" width="13.28125" style="425" customWidth="1"/>
    <col min="14" max="14" width="11.421875" style="425" customWidth="1"/>
    <col min="15" max="15" width="13.140625" style="425" customWidth="1"/>
    <col min="16" max="16" width="14.7109375" style="425" customWidth="1"/>
    <col min="17" max="17" width="15.00390625" style="425" customWidth="1"/>
    <col min="18" max="18" width="0.13671875" style="425" customWidth="1"/>
    <col min="19" max="19" width="1.57421875" style="425" hidden="1" customWidth="1"/>
    <col min="20" max="20" width="9.140625" style="425" hidden="1" customWidth="1"/>
    <col min="21" max="21" width="4.28125" style="425" hidden="1" customWidth="1"/>
    <col min="22" max="22" width="4.00390625" style="425" hidden="1" customWidth="1"/>
    <col min="23" max="23" width="3.8515625" style="425" hidden="1" customWidth="1"/>
    <col min="24" max="16384" width="9.140625" style="425" customWidth="1"/>
  </cols>
  <sheetData>
    <row r="1" spans="1:17" ht="26.25">
      <c r="A1" s="1" t="s">
        <v>216</v>
      </c>
      <c r="Q1" s="470" t="str">
        <f>NDPL!Q1</f>
        <v>DECEMBER-2021</v>
      </c>
    </row>
    <row r="2" ht="18.75" customHeight="1">
      <c r="A2" s="77" t="s">
        <v>217</v>
      </c>
    </row>
    <row r="3" ht="23.25">
      <c r="A3" s="175" t="s">
        <v>195</v>
      </c>
    </row>
    <row r="4" spans="1:16" ht="24" thickBot="1">
      <c r="A4" s="372" t="s">
        <v>196</v>
      </c>
      <c r="G4" s="458"/>
      <c r="H4" s="458"/>
      <c r="I4" s="44" t="s">
        <v>372</v>
      </c>
      <c r="J4" s="458"/>
      <c r="K4" s="458"/>
      <c r="L4" s="458"/>
      <c r="M4" s="458"/>
      <c r="N4" s="44" t="s">
        <v>373</v>
      </c>
      <c r="O4" s="458"/>
      <c r="P4" s="458"/>
    </row>
    <row r="5" spans="1:17" ht="62.25" customHeight="1" thickBot="1" thickTop="1">
      <c r="A5" s="476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tr">
        <f>NDPL!G5</f>
        <v>FINAL READING 31/12/2021</v>
      </c>
      <c r="H5" s="478" t="str">
        <f>NDPL!H5</f>
        <v>INTIAL READING 01/12/2021</v>
      </c>
      <c r="I5" s="478" t="s">
        <v>4</v>
      </c>
      <c r="J5" s="478" t="s">
        <v>5</v>
      </c>
      <c r="K5" s="478" t="s">
        <v>6</v>
      </c>
      <c r="L5" s="476" t="str">
        <f>NDPL!G5</f>
        <v>FINAL READING 31/12/2021</v>
      </c>
      <c r="M5" s="478" t="str">
        <f>NDPL!H5</f>
        <v>INTIAL READING 01/12/2021</v>
      </c>
      <c r="N5" s="478" t="s">
        <v>4</v>
      </c>
      <c r="O5" s="478" t="s">
        <v>5</v>
      </c>
      <c r="P5" s="478" t="s">
        <v>6</v>
      </c>
      <c r="Q5" s="479" t="s">
        <v>286</v>
      </c>
    </row>
    <row r="6" ht="14.25" thickBot="1" thickTop="1"/>
    <row r="7" spans="1:17" ht="18" customHeight="1" thickTop="1">
      <c r="A7" s="149"/>
      <c r="B7" s="150" t="s">
        <v>181</v>
      </c>
      <c r="C7" s="151"/>
      <c r="D7" s="151"/>
      <c r="E7" s="151"/>
      <c r="F7" s="151"/>
      <c r="G7" s="58"/>
      <c r="H7" s="572"/>
      <c r="I7" s="573"/>
      <c r="J7" s="573"/>
      <c r="K7" s="573"/>
      <c r="L7" s="574"/>
      <c r="M7" s="572"/>
      <c r="N7" s="572"/>
      <c r="O7" s="572"/>
      <c r="P7" s="572"/>
      <c r="Q7" s="505"/>
    </row>
    <row r="8" spans="1:17" ht="18" customHeight="1">
      <c r="A8" s="152"/>
      <c r="B8" s="153" t="s">
        <v>102</v>
      </c>
      <c r="C8" s="154"/>
      <c r="D8" s="155"/>
      <c r="E8" s="156"/>
      <c r="F8" s="157"/>
      <c r="G8" s="62"/>
      <c r="H8" s="575"/>
      <c r="I8" s="398"/>
      <c r="J8" s="398"/>
      <c r="K8" s="398"/>
      <c r="L8" s="576"/>
      <c r="M8" s="575"/>
      <c r="N8" s="374"/>
      <c r="O8" s="374"/>
      <c r="P8" s="374"/>
      <c r="Q8" s="429"/>
    </row>
    <row r="9" spans="1:17" ht="16.5">
      <c r="A9" s="152">
        <v>1</v>
      </c>
      <c r="B9" s="153" t="s">
        <v>103</v>
      </c>
      <c r="C9" s="154">
        <v>4865107</v>
      </c>
      <c r="D9" s="158" t="s">
        <v>12</v>
      </c>
      <c r="E9" s="246" t="s">
        <v>323</v>
      </c>
      <c r="F9" s="159">
        <v>266.67</v>
      </c>
      <c r="G9" s="318">
        <v>1777</v>
      </c>
      <c r="H9" s="319">
        <v>1889</v>
      </c>
      <c r="I9" s="301">
        <f>G9-H9</f>
        <v>-112</v>
      </c>
      <c r="J9" s="301">
        <f>$F9*I9</f>
        <v>-29867.04</v>
      </c>
      <c r="K9" s="301">
        <f>J9/1000000</f>
        <v>-0.02986704</v>
      </c>
      <c r="L9" s="318">
        <v>2321</v>
      </c>
      <c r="M9" s="319">
        <v>2323</v>
      </c>
      <c r="N9" s="301">
        <f>L9-M9</f>
        <v>-2</v>
      </c>
      <c r="O9" s="301">
        <f>$F9*N9</f>
        <v>-533.34</v>
      </c>
      <c r="P9" s="301">
        <f>O9/1000000</f>
        <v>-0.00053334</v>
      </c>
      <c r="Q9" s="454"/>
    </row>
    <row r="10" spans="1:17" ht="18" customHeight="1">
      <c r="A10" s="152">
        <v>2</v>
      </c>
      <c r="B10" s="153" t="s">
        <v>104</v>
      </c>
      <c r="C10" s="154">
        <v>4865139</v>
      </c>
      <c r="D10" s="158" t="s">
        <v>12</v>
      </c>
      <c r="E10" s="246" t="s">
        <v>323</v>
      </c>
      <c r="F10" s="159">
        <v>100</v>
      </c>
      <c r="G10" s="318">
        <v>4547</v>
      </c>
      <c r="H10" s="319">
        <v>3233</v>
      </c>
      <c r="I10" s="398">
        <f>G10-H10</f>
        <v>1314</v>
      </c>
      <c r="J10" s="398">
        <f>$F10*I10</f>
        <v>131400</v>
      </c>
      <c r="K10" s="398">
        <f>J10/1000000</f>
        <v>0.1314</v>
      </c>
      <c r="L10" s="318">
        <v>24</v>
      </c>
      <c r="M10" s="319">
        <v>16</v>
      </c>
      <c r="N10" s="395">
        <f>L10-M10</f>
        <v>8</v>
      </c>
      <c r="O10" s="395">
        <f>$F10*N10</f>
        <v>800</v>
      </c>
      <c r="P10" s="395">
        <f>O10/1000000</f>
        <v>0.0008</v>
      </c>
      <c r="Q10" s="429"/>
    </row>
    <row r="11" spans="1:17" ht="18">
      <c r="A11" s="152">
        <v>3</v>
      </c>
      <c r="B11" s="153" t="s">
        <v>105</v>
      </c>
      <c r="C11" s="154">
        <v>4865136</v>
      </c>
      <c r="D11" s="158" t="s">
        <v>12</v>
      </c>
      <c r="E11" s="246" t="s">
        <v>323</v>
      </c>
      <c r="F11" s="159">
        <v>200</v>
      </c>
      <c r="G11" s="318">
        <v>981337</v>
      </c>
      <c r="H11" s="264">
        <v>981791</v>
      </c>
      <c r="I11" s="398">
        <f aca="true" t="shared" si="0" ref="I11:I18">G11-H11</f>
        <v>-454</v>
      </c>
      <c r="J11" s="398">
        <f aca="true" t="shared" si="1" ref="J11:J17">$F11*I11</f>
        <v>-90800</v>
      </c>
      <c r="K11" s="398">
        <f aca="true" t="shared" si="2" ref="K11:K17">J11/1000000</f>
        <v>-0.0908</v>
      </c>
      <c r="L11" s="318">
        <v>999382</v>
      </c>
      <c r="M11" s="264">
        <v>999383</v>
      </c>
      <c r="N11" s="398">
        <f aca="true" t="shared" si="3" ref="N11:N18">L11-M11</f>
        <v>-1</v>
      </c>
      <c r="O11" s="398">
        <f aca="true" t="shared" si="4" ref="O11:O17">$F11*N11</f>
        <v>-200</v>
      </c>
      <c r="P11" s="398">
        <f aca="true" t="shared" si="5" ref="P11:P17">O11/1000000</f>
        <v>-0.0002</v>
      </c>
      <c r="Q11" s="579"/>
    </row>
    <row r="12" spans="1:17" ht="18">
      <c r="A12" s="152">
        <v>4</v>
      </c>
      <c r="B12" s="153" t="s">
        <v>106</v>
      </c>
      <c r="C12" s="154">
        <v>4865172</v>
      </c>
      <c r="D12" s="158" t="s">
        <v>12</v>
      </c>
      <c r="E12" s="246" t="s">
        <v>323</v>
      </c>
      <c r="F12" s="159">
        <v>1000</v>
      </c>
      <c r="G12" s="318">
        <v>1314</v>
      </c>
      <c r="H12" s="319">
        <v>1259</v>
      </c>
      <c r="I12" s="398">
        <f>G12-H12</f>
        <v>55</v>
      </c>
      <c r="J12" s="398">
        <f>$F12*I12</f>
        <v>55000</v>
      </c>
      <c r="K12" s="398">
        <f>J12/1000000</f>
        <v>0.055</v>
      </c>
      <c r="L12" s="318">
        <v>81</v>
      </c>
      <c r="M12" s="319">
        <v>81</v>
      </c>
      <c r="N12" s="395">
        <f>L12-M12</f>
        <v>0</v>
      </c>
      <c r="O12" s="395">
        <f>$F12*N12</f>
        <v>0</v>
      </c>
      <c r="P12" s="395">
        <f>O12/1000000</f>
        <v>0</v>
      </c>
      <c r="Q12" s="751"/>
    </row>
    <row r="13" spans="1:17" ht="18" customHeight="1">
      <c r="A13" s="152">
        <v>5</v>
      </c>
      <c r="B13" s="153" t="s">
        <v>107</v>
      </c>
      <c r="C13" s="154">
        <v>4864968</v>
      </c>
      <c r="D13" s="158" t="s">
        <v>12</v>
      </c>
      <c r="E13" s="246" t="s">
        <v>323</v>
      </c>
      <c r="F13" s="159">
        <v>800</v>
      </c>
      <c r="G13" s="318">
        <v>3743</v>
      </c>
      <c r="H13" s="319">
        <v>3781</v>
      </c>
      <c r="I13" s="398">
        <f t="shared" si="0"/>
        <v>-38</v>
      </c>
      <c r="J13" s="398">
        <f>$F13*I13</f>
        <v>-30400</v>
      </c>
      <c r="K13" s="398">
        <f>J13/1000000</f>
        <v>-0.0304</v>
      </c>
      <c r="L13" s="318">
        <v>2733</v>
      </c>
      <c r="M13" s="319">
        <v>2757</v>
      </c>
      <c r="N13" s="395">
        <f t="shared" si="3"/>
        <v>-24</v>
      </c>
      <c r="O13" s="395">
        <f>$F13*N13</f>
        <v>-19200</v>
      </c>
      <c r="P13" s="395">
        <f>O13/1000000</f>
        <v>-0.0192</v>
      </c>
      <c r="Q13" s="742"/>
    </row>
    <row r="14" spans="1:17" ht="18" customHeight="1">
      <c r="A14" s="152">
        <v>6</v>
      </c>
      <c r="B14" s="153" t="s">
        <v>348</v>
      </c>
      <c r="C14" s="154">
        <v>4865004</v>
      </c>
      <c r="D14" s="158" t="s">
        <v>12</v>
      </c>
      <c r="E14" s="246" t="s">
        <v>323</v>
      </c>
      <c r="F14" s="159">
        <v>800</v>
      </c>
      <c r="G14" s="318">
        <v>2423</v>
      </c>
      <c r="H14" s="319">
        <v>2538</v>
      </c>
      <c r="I14" s="398">
        <f t="shared" si="0"/>
        <v>-115</v>
      </c>
      <c r="J14" s="398">
        <f t="shared" si="1"/>
        <v>-92000</v>
      </c>
      <c r="K14" s="398">
        <f t="shared" si="2"/>
        <v>-0.092</v>
      </c>
      <c r="L14" s="318">
        <v>1313</v>
      </c>
      <c r="M14" s="319">
        <v>1325</v>
      </c>
      <c r="N14" s="395">
        <f t="shared" si="3"/>
        <v>-12</v>
      </c>
      <c r="O14" s="395">
        <f t="shared" si="4"/>
        <v>-9600</v>
      </c>
      <c r="P14" s="395">
        <f t="shared" si="5"/>
        <v>-0.0096</v>
      </c>
      <c r="Q14" s="454"/>
    </row>
    <row r="15" spans="1:17" ht="18" customHeight="1">
      <c r="A15" s="152">
        <v>7</v>
      </c>
      <c r="B15" s="339" t="s">
        <v>370</v>
      </c>
      <c r="C15" s="342">
        <v>4865050</v>
      </c>
      <c r="D15" s="158" t="s">
        <v>12</v>
      </c>
      <c r="E15" s="246" t="s">
        <v>323</v>
      </c>
      <c r="F15" s="348">
        <v>800</v>
      </c>
      <c r="G15" s="263">
        <v>982119</v>
      </c>
      <c r="H15" s="264">
        <v>982119</v>
      </c>
      <c r="I15" s="264">
        <f>G15-H15</f>
        <v>0</v>
      </c>
      <c r="J15" s="264">
        <f t="shared" si="1"/>
        <v>0</v>
      </c>
      <c r="K15" s="264">
        <f t="shared" si="2"/>
        <v>0</v>
      </c>
      <c r="L15" s="263">
        <v>998603</v>
      </c>
      <c r="M15" s="264">
        <v>998603</v>
      </c>
      <c r="N15" s="264">
        <f>L15-M15</f>
        <v>0</v>
      </c>
      <c r="O15" s="264">
        <f t="shared" si="4"/>
        <v>0</v>
      </c>
      <c r="P15" s="264">
        <f t="shared" si="5"/>
        <v>0</v>
      </c>
      <c r="Q15" s="429" t="s">
        <v>490</v>
      </c>
    </row>
    <row r="16" spans="1:17" ht="18" customHeight="1">
      <c r="A16" s="152">
        <v>8</v>
      </c>
      <c r="B16" s="339" t="s">
        <v>369</v>
      </c>
      <c r="C16" s="342">
        <v>4864998</v>
      </c>
      <c r="D16" s="158" t="s">
        <v>12</v>
      </c>
      <c r="E16" s="246" t="s">
        <v>323</v>
      </c>
      <c r="F16" s="348">
        <v>800</v>
      </c>
      <c r="G16" s="263">
        <v>950267</v>
      </c>
      <c r="H16" s="264">
        <v>950267</v>
      </c>
      <c r="I16" s="264">
        <f>G16-H16</f>
        <v>0</v>
      </c>
      <c r="J16" s="264">
        <f t="shared" si="1"/>
        <v>0</v>
      </c>
      <c r="K16" s="264">
        <f t="shared" si="2"/>
        <v>0</v>
      </c>
      <c r="L16" s="263">
        <v>979419</v>
      </c>
      <c r="M16" s="264">
        <v>979419</v>
      </c>
      <c r="N16" s="264">
        <f>L16-M16</f>
        <v>0</v>
      </c>
      <c r="O16" s="264">
        <f t="shared" si="4"/>
        <v>0</v>
      </c>
      <c r="P16" s="264">
        <f t="shared" si="5"/>
        <v>0</v>
      </c>
      <c r="Q16" s="429" t="s">
        <v>490</v>
      </c>
    </row>
    <row r="17" spans="1:17" ht="18" customHeight="1">
      <c r="A17" s="152">
        <v>9</v>
      </c>
      <c r="B17" s="339" t="s">
        <v>363</v>
      </c>
      <c r="C17" s="342">
        <v>4864993</v>
      </c>
      <c r="D17" s="158" t="s">
        <v>12</v>
      </c>
      <c r="E17" s="246" t="s">
        <v>323</v>
      </c>
      <c r="F17" s="348">
        <v>800</v>
      </c>
      <c r="G17" s="318">
        <v>948598</v>
      </c>
      <c r="H17" s="319">
        <v>949323</v>
      </c>
      <c r="I17" s="398">
        <f t="shared" si="0"/>
        <v>-725</v>
      </c>
      <c r="J17" s="398">
        <f t="shared" si="1"/>
        <v>-580000</v>
      </c>
      <c r="K17" s="398">
        <f t="shared" si="2"/>
        <v>-0.58</v>
      </c>
      <c r="L17" s="318">
        <v>989441</v>
      </c>
      <c r="M17" s="319">
        <v>989604</v>
      </c>
      <c r="N17" s="395">
        <f t="shared" si="3"/>
        <v>-163</v>
      </c>
      <c r="O17" s="395">
        <f t="shared" si="4"/>
        <v>-130400</v>
      </c>
      <c r="P17" s="395">
        <f t="shared" si="5"/>
        <v>-0.1304</v>
      </c>
      <c r="Q17" s="455"/>
    </row>
    <row r="18" spans="1:17" ht="15.75" customHeight="1">
      <c r="A18" s="152">
        <v>10</v>
      </c>
      <c r="B18" s="339" t="s">
        <v>405</v>
      </c>
      <c r="C18" s="342">
        <v>5128403</v>
      </c>
      <c r="D18" s="158" t="s">
        <v>12</v>
      </c>
      <c r="E18" s="246" t="s">
        <v>323</v>
      </c>
      <c r="F18" s="348">
        <v>2000</v>
      </c>
      <c r="G18" s="318">
        <v>992870</v>
      </c>
      <c r="H18" s="319">
        <v>992961</v>
      </c>
      <c r="I18" s="264">
        <f t="shared" si="0"/>
        <v>-91</v>
      </c>
      <c r="J18" s="264">
        <f>$F18*I18</f>
        <v>-182000</v>
      </c>
      <c r="K18" s="264">
        <f>J18/1000000</f>
        <v>-0.182</v>
      </c>
      <c r="L18" s="318">
        <v>999500</v>
      </c>
      <c r="M18" s="319">
        <v>999548</v>
      </c>
      <c r="N18" s="319">
        <f t="shared" si="3"/>
        <v>-48</v>
      </c>
      <c r="O18" s="319">
        <f>$F18*N18</f>
        <v>-96000</v>
      </c>
      <c r="P18" s="319">
        <f>O18/1000000</f>
        <v>-0.096</v>
      </c>
      <c r="Q18" s="455"/>
    </row>
    <row r="19" spans="1:17" ht="18" customHeight="1">
      <c r="A19" s="152"/>
      <c r="B19" s="160" t="s">
        <v>354</v>
      </c>
      <c r="C19" s="154"/>
      <c r="D19" s="158"/>
      <c r="E19" s="246"/>
      <c r="F19" s="159"/>
      <c r="G19" s="318"/>
      <c r="H19" s="319"/>
      <c r="I19" s="398"/>
      <c r="J19" s="398"/>
      <c r="K19" s="398"/>
      <c r="L19" s="318"/>
      <c r="M19" s="319"/>
      <c r="N19" s="395"/>
      <c r="O19" s="395"/>
      <c r="P19" s="395"/>
      <c r="Q19" s="429"/>
    </row>
    <row r="20" spans="1:17" ht="18" customHeight="1">
      <c r="A20" s="152">
        <v>11</v>
      </c>
      <c r="B20" s="153" t="s">
        <v>182</v>
      </c>
      <c r="C20" s="154">
        <v>4865161</v>
      </c>
      <c r="D20" s="155" t="s">
        <v>12</v>
      </c>
      <c r="E20" s="246" t="s">
        <v>323</v>
      </c>
      <c r="F20" s="159">
        <v>50</v>
      </c>
      <c r="G20" s="318">
        <v>955098</v>
      </c>
      <c r="H20" s="319">
        <v>955265</v>
      </c>
      <c r="I20" s="398">
        <f aca="true" t="shared" si="6" ref="I20:I25">G20-H20</f>
        <v>-167</v>
      </c>
      <c r="J20" s="398">
        <f aca="true" t="shared" si="7" ref="J20:J25">$F20*I20</f>
        <v>-8350</v>
      </c>
      <c r="K20" s="398">
        <f aca="true" t="shared" si="8" ref="K20:K25">J20/1000000</f>
        <v>-0.00835</v>
      </c>
      <c r="L20" s="318">
        <v>19588</v>
      </c>
      <c r="M20" s="319">
        <v>21817</v>
      </c>
      <c r="N20" s="395">
        <f aca="true" t="shared" si="9" ref="N20:N25">L20-M20</f>
        <v>-2229</v>
      </c>
      <c r="O20" s="395">
        <f aca="true" t="shared" si="10" ref="O20:O25">$F20*N20</f>
        <v>-111450</v>
      </c>
      <c r="P20" s="395">
        <f aca="true" t="shared" si="11" ref="P20:P25">O20/1000000</f>
        <v>-0.11145</v>
      </c>
      <c r="Q20" s="429"/>
    </row>
    <row r="21" spans="1:17" ht="13.5" customHeight="1">
      <c r="A21" s="152">
        <v>12</v>
      </c>
      <c r="B21" s="153" t="s">
        <v>183</v>
      </c>
      <c r="C21" s="154">
        <v>4865131</v>
      </c>
      <c r="D21" s="158" t="s">
        <v>12</v>
      </c>
      <c r="E21" s="246" t="s">
        <v>323</v>
      </c>
      <c r="F21" s="159">
        <v>75</v>
      </c>
      <c r="G21" s="318">
        <v>965637</v>
      </c>
      <c r="H21" s="319">
        <v>966129</v>
      </c>
      <c r="I21" s="441">
        <f t="shared" si="6"/>
        <v>-492</v>
      </c>
      <c r="J21" s="441">
        <f t="shared" si="7"/>
        <v>-36900</v>
      </c>
      <c r="K21" s="441">
        <f t="shared" si="8"/>
        <v>-0.0369</v>
      </c>
      <c r="L21" s="318">
        <v>20687</v>
      </c>
      <c r="M21" s="319">
        <v>22526</v>
      </c>
      <c r="N21" s="264">
        <f t="shared" si="9"/>
        <v>-1839</v>
      </c>
      <c r="O21" s="264">
        <f t="shared" si="10"/>
        <v>-137925</v>
      </c>
      <c r="P21" s="264">
        <f t="shared" si="11"/>
        <v>-0.137925</v>
      </c>
      <c r="Q21" s="429"/>
    </row>
    <row r="22" spans="1:17" ht="18" customHeight="1">
      <c r="A22" s="152">
        <v>13</v>
      </c>
      <c r="B22" s="156" t="s">
        <v>184</v>
      </c>
      <c r="C22" s="154">
        <v>4902512</v>
      </c>
      <c r="D22" s="158" t="s">
        <v>12</v>
      </c>
      <c r="E22" s="246" t="s">
        <v>323</v>
      </c>
      <c r="F22" s="159">
        <v>500</v>
      </c>
      <c r="G22" s="318">
        <v>997937</v>
      </c>
      <c r="H22" s="319">
        <v>997954</v>
      </c>
      <c r="I22" s="398">
        <f t="shared" si="6"/>
        <v>-17</v>
      </c>
      <c r="J22" s="398">
        <f t="shared" si="7"/>
        <v>-8500</v>
      </c>
      <c r="K22" s="398">
        <f t="shared" si="8"/>
        <v>-0.0085</v>
      </c>
      <c r="L22" s="318">
        <v>5431</v>
      </c>
      <c r="M22" s="319">
        <v>5543</v>
      </c>
      <c r="N22" s="395">
        <f t="shared" si="9"/>
        <v>-112</v>
      </c>
      <c r="O22" s="395">
        <f t="shared" si="10"/>
        <v>-56000</v>
      </c>
      <c r="P22" s="395">
        <f t="shared" si="11"/>
        <v>-0.056</v>
      </c>
      <c r="Q22" s="429"/>
    </row>
    <row r="23" spans="1:17" ht="18" customHeight="1">
      <c r="A23" s="152">
        <v>14</v>
      </c>
      <c r="B23" s="153" t="s">
        <v>185</v>
      </c>
      <c r="C23" s="154">
        <v>4865178</v>
      </c>
      <c r="D23" s="158" t="s">
        <v>12</v>
      </c>
      <c r="E23" s="246" t="s">
        <v>323</v>
      </c>
      <c r="F23" s="159">
        <v>375</v>
      </c>
      <c r="G23" s="318">
        <v>996078</v>
      </c>
      <c r="H23" s="319">
        <v>996089</v>
      </c>
      <c r="I23" s="398">
        <f t="shared" si="6"/>
        <v>-11</v>
      </c>
      <c r="J23" s="398">
        <f t="shared" si="7"/>
        <v>-4125</v>
      </c>
      <c r="K23" s="398">
        <f t="shared" si="8"/>
        <v>-0.004125</v>
      </c>
      <c r="L23" s="318">
        <v>7347</v>
      </c>
      <c r="M23" s="319">
        <v>7540</v>
      </c>
      <c r="N23" s="395">
        <f t="shared" si="9"/>
        <v>-193</v>
      </c>
      <c r="O23" s="395">
        <f t="shared" si="10"/>
        <v>-72375</v>
      </c>
      <c r="P23" s="395">
        <f t="shared" si="11"/>
        <v>-0.072375</v>
      </c>
      <c r="Q23" s="429"/>
    </row>
    <row r="24" spans="1:17" ht="18" customHeight="1">
      <c r="A24" s="152">
        <v>15</v>
      </c>
      <c r="B24" s="153" t="s">
        <v>186</v>
      </c>
      <c r="C24" s="154">
        <v>4865129</v>
      </c>
      <c r="D24" s="158" t="s">
        <v>12</v>
      </c>
      <c r="E24" s="246" t="s">
        <v>323</v>
      </c>
      <c r="F24" s="159">
        <v>100</v>
      </c>
      <c r="G24" s="318">
        <v>999625</v>
      </c>
      <c r="H24" s="319">
        <v>999717</v>
      </c>
      <c r="I24" s="398">
        <f>G24-H24</f>
        <v>-92</v>
      </c>
      <c r="J24" s="398">
        <f>$F24*I24</f>
        <v>-9200</v>
      </c>
      <c r="K24" s="398">
        <f>J24/1000000</f>
        <v>-0.0092</v>
      </c>
      <c r="L24" s="318">
        <v>998987</v>
      </c>
      <c r="M24" s="319">
        <v>1000405</v>
      </c>
      <c r="N24" s="395">
        <f>L24-M24</f>
        <v>-1418</v>
      </c>
      <c r="O24" s="395">
        <f>$F24*N24</f>
        <v>-141800</v>
      </c>
      <c r="P24" s="395">
        <f>O24/1000000</f>
        <v>-0.1418</v>
      </c>
      <c r="Q24" s="429"/>
    </row>
    <row r="25" spans="1:17" ht="18" customHeight="1">
      <c r="A25" s="152">
        <v>16</v>
      </c>
      <c r="B25" s="153" t="s">
        <v>187</v>
      </c>
      <c r="C25" s="154">
        <v>4865159</v>
      </c>
      <c r="D25" s="155" t="s">
        <v>12</v>
      </c>
      <c r="E25" s="246" t="s">
        <v>323</v>
      </c>
      <c r="F25" s="159">
        <v>75</v>
      </c>
      <c r="G25" s="318">
        <v>11230</v>
      </c>
      <c r="H25" s="319">
        <v>11265</v>
      </c>
      <c r="I25" s="398">
        <f t="shared" si="6"/>
        <v>-35</v>
      </c>
      <c r="J25" s="398">
        <f t="shared" si="7"/>
        <v>-2625</v>
      </c>
      <c r="K25" s="398">
        <f t="shared" si="8"/>
        <v>-0.002625</v>
      </c>
      <c r="L25" s="318">
        <v>41292</v>
      </c>
      <c r="M25" s="319">
        <v>41331</v>
      </c>
      <c r="N25" s="395">
        <f t="shared" si="9"/>
        <v>-39</v>
      </c>
      <c r="O25" s="395">
        <f t="shared" si="10"/>
        <v>-2925</v>
      </c>
      <c r="P25" s="395">
        <f t="shared" si="11"/>
        <v>-0.002925</v>
      </c>
      <c r="Q25" s="429"/>
    </row>
    <row r="26" spans="1:17" ht="18" customHeight="1">
      <c r="A26" s="152">
        <v>17</v>
      </c>
      <c r="B26" s="153" t="s">
        <v>188</v>
      </c>
      <c r="C26" s="154">
        <v>4865122</v>
      </c>
      <c r="D26" s="158" t="s">
        <v>12</v>
      </c>
      <c r="E26" s="246" t="s">
        <v>323</v>
      </c>
      <c r="F26" s="159">
        <v>100</v>
      </c>
      <c r="G26" s="318">
        <v>2986</v>
      </c>
      <c r="H26" s="319">
        <v>3227</v>
      </c>
      <c r="I26" s="398">
        <f>G26-H26</f>
        <v>-241</v>
      </c>
      <c r="J26" s="398">
        <f>$F26*I26</f>
        <v>-24100</v>
      </c>
      <c r="K26" s="398">
        <f>J26/1000000</f>
        <v>-0.0241</v>
      </c>
      <c r="L26" s="318">
        <v>1226</v>
      </c>
      <c r="M26" s="319">
        <v>1990</v>
      </c>
      <c r="N26" s="395">
        <f>L26-M26</f>
        <v>-764</v>
      </c>
      <c r="O26" s="395">
        <f>$F26*N26</f>
        <v>-76400</v>
      </c>
      <c r="P26" s="395">
        <f>O26/1000000</f>
        <v>-0.0764</v>
      </c>
      <c r="Q26" s="455"/>
    </row>
    <row r="27" spans="1:17" ht="18" customHeight="1">
      <c r="A27" s="152"/>
      <c r="B27" s="161" t="s">
        <v>189</v>
      </c>
      <c r="C27" s="154"/>
      <c r="D27" s="158"/>
      <c r="E27" s="246"/>
      <c r="F27" s="159"/>
      <c r="G27" s="318"/>
      <c r="H27" s="319"/>
      <c r="I27" s="398"/>
      <c r="J27" s="398"/>
      <c r="K27" s="398"/>
      <c r="L27" s="318"/>
      <c r="M27" s="319"/>
      <c r="N27" s="395"/>
      <c r="O27" s="395"/>
      <c r="P27" s="395"/>
      <c r="Q27" s="429"/>
    </row>
    <row r="28" spans="1:17" ht="18" customHeight="1">
      <c r="A28" s="152">
        <v>19</v>
      </c>
      <c r="B28" s="153" t="s">
        <v>190</v>
      </c>
      <c r="C28" s="154">
        <v>4864996</v>
      </c>
      <c r="D28" s="158" t="s">
        <v>12</v>
      </c>
      <c r="E28" s="246" t="s">
        <v>323</v>
      </c>
      <c r="F28" s="159">
        <v>1000</v>
      </c>
      <c r="G28" s="318">
        <v>997535</v>
      </c>
      <c r="H28" s="319">
        <v>998417</v>
      </c>
      <c r="I28" s="398">
        <f>G28-H28</f>
        <v>-882</v>
      </c>
      <c r="J28" s="398">
        <f>$F28*I28</f>
        <v>-882000</v>
      </c>
      <c r="K28" s="398">
        <f>J28/1000000</f>
        <v>-0.882</v>
      </c>
      <c r="L28" s="318">
        <v>281</v>
      </c>
      <c r="M28" s="319">
        <v>281</v>
      </c>
      <c r="N28" s="395">
        <f>L28-M28</f>
        <v>0</v>
      </c>
      <c r="O28" s="395">
        <f>$F28*N28</f>
        <v>0</v>
      </c>
      <c r="P28" s="395">
        <f>O28/1000000</f>
        <v>0</v>
      </c>
      <c r="Q28" s="429"/>
    </row>
    <row r="29" spans="1:17" ht="18" customHeight="1">
      <c r="A29" s="152">
        <v>20</v>
      </c>
      <c r="B29" s="153" t="s">
        <v>191</v>
      </c>
      <c r="C29" s="154">
        <v>4865000</v>
      </c>
      <c r="D29" s="158" t="s">
        <v>12</v>
      </c>
      <c r="E29" s="246" t="s">
        <v>323</v>
      </c>
      <c r="F29" s="159">
        <v>1000</v>
      </c>
      <c r="G29" s="318">
        <v>987353</v>
      </c>
      <c r="H29" s="319">
        <v>988773</v>
      </c>
      <c r="I29" s="398">
        <f>G29-H29</f>
        <v>-1420</v>
      </c>
      <c r="J29" s="398">
        <f>$F29*I29</f>
        <v>-1420000</v>
      </c>
      <c r="K29" s="398">
        <f>J29/1000000</f>
        <v>-1.42</v>
      </c>
      <c r="L29" s="318">
        <v>2709</v>
      </c>
      <c r="M29" s="319">
        <v>2709</v>
      </c>
      <c r="N29" s="395">
        <f>L29-M29</f>
        <v>0</v>
      </c>
      <c r="O29" s="395">
        <f>$F29*N29</f>
        <v>0</v>
      </c>
      <c r="P29" s="395">
        <f>O29/1000000</f>
        <v>0</v>
      </c>
      <c r="Q29" s="731"/>
    </row>
    <row r="30" spans="1:17" ht="18" customHeight="1">
      <c r="A30" s="152">
        <v>21</v>
      </c>
      <c r="B30" s="153" t="s">
        <v>192</v>
      </c>
      <c r="C30" s="154">
        <v>4865146</v>
      </c>
      <c r="D30" s="158" t="s">
        <v>12</v>
      </c>
      <c r="E30" s="246" t="s">
        <v>323</v>
      </c>
      <c r="F30" s="159">
        <v>2500</v>
      </c>
      <c r="G30" s="318">
        <v>999320</v>
      </c>
      <c r="H30" s="319">
        <v>999562</v>
      </c>
      <c r="I30" s="398">
        <f>G30-H30</f>
        <v>-242</v>
      </c>
      <c r="J30" s="398">
        <f>$F30*I30</f>
        <v>-605000</v>
      </c>
      <c r="K30" s="398">
        <f>J30/1000000</f>
        <v>-0.605</v>
      </c>
      <c r="L30" s="318">
        <v>34</v>
      </c>
      <c r="M30" s="319">
        <v>34</v>
      </c>
      <c r="N30" s="395">
        <f>L30-M30</f>
        <v>0</v>
      </c>
      <c r="O30" s="395">
        <f>$F30*N30</f>
        <v>0</v>
      </c>
      <c r="P30" s="395">
        <f>O30/1000000</f>
        <v>0</v>
      </c>
      <c r="Q30" s="429"/>
    </row>
    <row r="31" spans="1:17" ht="18" customHeight="1">
      <c r="A31" s="152">
        <v>22</v>
      </c>
      <c r="B31" s="156" t="s">
        <v>193</v>
      </c>
      <c r="C31" s="154">
        <v>4864885</v>
      </c>
      <c r="D31" s="158" t="s">
        <v>12</v>
      </c>
      <c r="E31" s="246" t="s">
        <v>323</v>
      </c>
      <c r="F31" s="159">
        <v>2500</v>
      </c>
      <c r="G31" s="318">
        <v>997234</v>
      </c>
      <c r="H31" s="319">
        <v>997549</v>
      </c>
      <c r="I31" s="441">
        <f>G31-H31</f>
        <v>-315</v>
      </c>
      <c r="J31" s="441">
        <f>$F31*I31</f>
        <v>-787500</v>
      </c>
      <c r="K31" s="441">
        <f>J31/1000000</f>
        <v>-0.7875</v>
      </c>
      <c r="L31" s="318">
        <v>461</v>
      </c>
      <c r="M31" s="319">
        <v>461</v>
      </c>
      <c r="N31" s="264">
        <f>L31-M31</f>
        <v>0</v>
      </c>
      <c r="O31" s="264">
        <f>$F31*N31</f>
        <v>0</v>
      </c>
      <c r="P31" s="264">
        <f>O31/1000000</f>
        <v>0</v>
      </c>
      <c r="Q31" s="429"/>
    </row>
    <row r="32" spans="1:17" ht="18" customHeight="1">
      <c r="A32" s="152"/>
      <c r="B32" s="161"/>
      <c r="C32" s="154"/>
      <c r="D32" s="158"/>
      <c r="E32" s="246"/>
      <c r="F32" s="159"/>
      <c r="G32" s="318"/>
      <c r="H32" s="319"/>
      <c r="I32" s="398"/>
      <c r="J32" s="398"/>
      <c r="K32" s="577">
        <f>SUM(K28:K31)</f>
        <v>-3.6945</v>
      </c>
      <c r="L32" s="318"/>
      <c r="M32" s="319"/>
      <c r="N32" s="395"/>
      <c r="O32" s="395"/>
      <c r="P32" s="578">
        <f>SUM(P28:P31)</f>
        <v>0</v>
      </c>
      <c r="Q32" s="429"/>
    </row>
    <row r="33" spans="1:17" ht="18" customHeight="1">
      <c r="A33" s="152"/>
      <c r="B33" s="160" t="s">
        <v>111</v>
      </c>
      <c r="C33" s="154"/>
      <c r="D33" s="155"/>
      <c r="E33" s="246"/>
      <c r="F33" s="159"/>
      <c r="G33" s="318"/>
      <c r="H33" s="319"/>
      <c r="I33" s="398"/>
      <c r="J33" s="398"/>
      <c r="K33" s="398"/>
      <c r="L33" s="318"/>
      <c r="M33" s="319"/>
      <c r="N33" s="395"/>
      <c r="O33" s="395"/>
      <c r="P33" s="395"/>
      <c r="Q33" s="429"/>
    </row>
    <row r="34" spans="1:17" ht="18" customHeight="1">
      <c r="A34" s="152">
        <v>23</v>
      </c>
      <c r="B34" s="650" t="s">
        <v>375</v>
      </c>
      <c r="C34" s="154">
        <v>4864955</v>
      </c>
      <c r="D34" s="153" t="s">
        <v>12</v>
      </c>
      <c r="E34" s="153" t="s">
        <v>323</v>
      </c>
      <c r="F34" s="159">
        <v>1000</v>
      </c>
      <c r="G34" s="318">
        <v>991845</v>
      </c>
      <c r="H34" s="319">
        <v>992437</v>
      </c>
      <c r="I34" s="398">
        <f>G34-H34</f>
        <v>-592</v>
      </c>
      <c r="J34" s="398">
        <f>$F34*I34</f>
        <v>-592000</v>
      </c>
      <c r="K34" s="398">
        <f>J34/1000000</f>
        <v>-0.592</v>
      </c>
      <c r="L34" s="318">
        <v>2284</v>
      </c>
      <c r="M34" s="319">
        <v>2284</v>
      </c>
      <c r="N34" s="395">
        <f>L34-M34</f>
        <v>0</v>
      </c>
      <c r="O34" s="395">
        <f>$F34*N34</f>
        <v>0</v>
      </c>
      <c r="P34" s="395">
        <f>O34/1000000</f>
        <v>0</v>
      </c>
      <c r="Q34" s="648"/>
    </row>
    <row r="35" spans="1:17" ht="18">
      <c r="A35" s="152">
        <v>24</v>
      </c>
      <c r="B35" s="153" t="s">
        <v>170</v>
      </c>
      <c r="C35" s="154">
        <v>4864820</v>
      </c>
      <c r="D35" s="158" t="s">
        <v>12</v>
      </c>
      <c r="E35" s="246" t="s">
        <v>323</v>
      </c>
      <c r="F35" s="159">
        <v>160</v>
      </c>
      <c r="G35" s="318">
        <v>4153</v>
      </c>
      <c r="H35" s="319">
        <v>5346</v>
      </c>
      <c r="I35" s="398">
        <f>G35-H35</f>
        <v>-1193</v>
      </c>
      <c r="J35" s="398">
        <f>$F35*I35</f>
        <v>-190880</v>
      </c>
      <c r="K35" s="398">
        <f>J35/1000000</f>
        <v>-0.19088</v>
      </c>
      <c r="L35" s="318">
        <v>31998</v>
      </c>
      <c r="M35" s="319">
        <v>32001</v>
      </c>
      <c r="N35" s="395">
        <f>L35-M35</f>
        <v>-3</v>
      </c>
      <c r="O35" s="395">
        <f>$F35*N35</f>
        <v>-480</v>
      </c>
      <c r="P35" s="395">
        <f>O35/1000000</f>
        <v>-0.00048</v>
      </c>
      <c r="Q35" s="426"/>
    </row>
    <row r="36" spans="1:17" ht="18" customHeight="1">
      <c r="A36" s="152">
        <v>25</v>
      </c>
      <c r="B36" s="156" t="s">
        <v>171</v>
      </c>
      <c r="C36" s="154">
        <v>4864811</v>
      </c>
      <c r="D36" s="158" t="s">
        <v>12</v>
      </c>
      <c r="E36" s="246" t="s">
        <v>323</v>
      </c>
      <c r="F36" s="159">
        <v>200</v>
      </c>
      <c r="G36" s="318">
        <v>3866</v>
      </c>
      <c r="H36" s="319">
        <v>3495</v>
      </c>
      <c r="I36" s="398">
        <f>G36-H36</f>
        <v>371</v>
      </c>
      <c r="J36" s="398">
        <f>$F36*I36</f>
        <v>74200</v>
      </c>
      <c r="K36" s="398">
        <f>J36/1000000</f>
        <v>0.0742</v>
      </c>
      <c r="L36" s="318">
        <v>10970</v>
      </c>
      <c r="M36" s="319">
        <v>10963</v>
      </c>
      <c r="N36" s="395">
        <f>L36-M36</f>
        <v>7</v>
      </c>
      <c r="O36" s="395">
        <f>$F36*N36</f>
        <v>1400</v>
      </c>
      <c r="P36" s="395">
        <f>O36/1000000</f>
        <v>0.0014</v>
      </c>
      <c r="Q36" s="435"/>
    </row>
    <row r="37" spans="1:17" ht="18" customHeight="1">
      <c r="A37" s="152">
        <v>26</v>
      </c>
      <c r="B37" s="156" t="s">
        <v>383</v>
      </c>
      <c r="C37" s="154">
        <v>4864961</v>
      </c>
      <c r="D37" s="158" t="s">
        <v>12</v>
      </c>
      <c r="E37" s="246" t="s">
        <v>323</v>
      </c>
      <c r="F37" s="159">
        <v>1000</v>
      </c>
      <c r="G37" s="318">
        <v>974199</v>
      </c>
      <c r="H37" s="319">
        <v>975277</v>
      </c>
      <c r="I37" s="441">
        <f>G37-H37</f>
        <v>-1078</v>
      </c>
      <c r="J37" s="441">
        <f>$F37*I37</f>
        <v>-1078000</v>
      </c>
      <c r="K37" s="441">
        <f>J37/1000000</f>
        <v>-1.078</v>
      </c>
      <c r="L37" s="318">
        <v>999295</v>
      </c>
      <c r="M37" s="319">
        <v>999295</v>
      </c>
      <c r="N37" s="264">
        <f>L37-M37</f>
        <v>0</v>
      </c>
      <c r="O37" s="264">
        <f>$F37*N37</f>
        <v>0</v>
      </c>
      <c r="P37" s="264">
        <f>O37/1000000</f>
        <v>0</v>
      </c>
      <c r="Q37" s="426"/>
    </row>
    <row r="38" spans="1:17" ht="18" customHeight="1">
      <c r="A38" s="152"/>
      <c r="B38" s="161" t="s">
        <v>175</v>
      </c>
      <c r="C38" s="154"/>
      <c r="D38" s="158"/>
      <c r="E38" s="246"/>
      <c r="F38" s="159"/>
      <c r="G38" s="318"/>
      <c r="H38" s="319"/>
      <c r="I38" s="398"/>
      <c r="J38" s="398"/>
      <c r="K38" s="398"/>
      <c r="L38" s="318"/>
      <c r="M38" s="319"/>
      <c r="N38" s="395"/>
      <c r="O38" s="395"/>
      <c r="P38" s="395"/>
      <c r="Q38" s="456"/>
    </row>
    <row r="39" spans="1:17" ht="17.25" customHeight="1">
      <c r="A39" s="152">
        <v>27</v>
      </c>
      <c r="B39" s="153" t="s">
        <v>374</v>
      </c>
      <c r="C39" s="154">
        <v>4865154</v>
      </c>
      <c r="D39" s="158" t="s">
        <v>12</v>
      </c>
      <c r="E39" s="246" t="s">
        <v>323</v>
      </c>
      <c r="F39" s="154">
        <v>-625</v>
      </c>
      <c r="G39" s="318">
        <v>0</v>
      </c>
      <c r="H39" s="319">
        <v>0</v>
      </c>
      <c r="I39" s="398">
        <f>G39-H39</f>
        <v>0</v>
      </c>
      <c r="J39" s="398">
        <f>$F39*I39</f>
        <v>0</v>
      </c>
      <c r="K39" s="398">
        <f>J39/1000000</f>
        <v>0</v>
      </c>
      <c r="L39" s="318">
        <v>0</v>
      </c>
      <c r="M39" s="319">
        <v>0</v>
      </c>
      <c r="N39" s="395">
        <f>L39-M39</f>
        <v>0</v>
      </c>
      <c r="O39" s="395">
        <f>$F39*N39</f>
        <v>0</v>
      </c>
      <c r="P39" s="395">
        <f>O39/1000000</f>
        <v>0</v>
      </c>
      <c r="Q39" s="453" t="s">
        <v>478</v>
      </c>
    </row>
    <row r="40" spans="1:17" ht="17.25" customHeight="1">
      <c r="A40" s="152">
        <v>28</v>
      </c>
      <c r="B40" s="153" t="s">
        <v>377</v>
      </c>
      <c r="C40" s="154">
        <v>4865114</v>
      </c>
      <c r="D40" s="158" t="s">
        <v>12</v>
      </c>
      <c r="E40" s="246" t="s">
        <v>323</v>
      </c>
      <c r="F40" s="155">
        <v>-833.33</v>
      </c>
      <c r="G40" s="318">
        <v>0</v>
      </c>
      <c r="H40" s="319">
        <v>0</v>
      </c>
      <c r="I40" s="441">
        <f>G40-H40</f>
        <v>0</v>
      </c>
      <c r="J40" s="441">
        <f>$F40*I40</f>
        <v>0</v>
      </c>
      <c r="K40" s="441">
        <f>J40/1000000</f>
        <v>0</v>
      </c>
      <c r="L40" s="318">
        <v>0</v>
      </c>
      <c r="M40" s="319">
        <v>0</v>
      </c>
      <c r="N40" s="264">
        <f>L40-M40</f>
        <v>0</v>
      </c>
      <c r="O40" s="264">
        <f>$F40*N40</f>
        <v>0</v>
      </c>
      <c r="P40" s="264">
        <f>O40/1000000</f>
        <v>0</v>
      </c>
      <c r="Q40" s="453"/>
    </row>
    <row r="41" spans="1:17" ht="17.25" customHeight="1">
      <c r="A41" s="152">
        <v>29</v>
      </c>
      <c r="B41" s="153" t="s">
        <v>111</v>
      </c>
      <c r="C41" s="154">
        <v>4902508</v>
      </c>
      <c r="D41" s="158" t="s">
        <v>12</v>
      </c>
      <c r="E41" s="246" t="s">
        <v>323</v>
      </c>
      <c r="F41" s="155">
        <v>-833.33</v>
      </c>
      <c r="G41" s="318">
        <v>999904</v>
      </c>
      <c r="H41" s="319">
        <v>999904</v>
      </c>
      <c r="I41" s="398">
        <f>G41-H41</f>
        <v>0</v>
      </c>
      <c r="J41" s="398">
        <f>$F41*I41</f>
        <v>0</v>
      </c>
      <c r="K41" s="398">
        <f>J41/1000000</f>
        <v>0</v>
      </c>
      <c r="L41" s="318">
        <v>999741</v>
      </c>
      <c r="M41" s="319">
        <v>999569</v>
      </c>
      <c r="N41" s="395">
        <f>L41-M41</f>
        <v>172</v>
      </c>
      <c r="O41" s="395">
        <f>$F41*N41</f>
        <v>-143332.76</v>
      </c>
      <c r="P41" s="395">
        <f>O41/1000000</f>
        <v>-0.14333276</v>
      </c>
      <c r="Q41" s="456"/>
    </row>
    <row r="42" spans="1:17" ht="16.5" customHeight="1" thickBot="1">
      <c r="A42" s="152"/>
      <c r="B42" s="423"/>
      <c r="C42" s="423"/>
      <c r="D42" s="423"/>
      <c r="E42" s="423"/>
      <c r="F42" s="167"/>
      <c r="G42" s="168"/>
      <c r="H42" s="423"/>
      <c r="I42" s="423"/>
      <c r="J42" s="423"/>
      <c r="K42" s="167"/>
      <c r="L42" s="168"/>
      <c r="M42" s="423"/>
      <c r="N42" s="423"/>
      <c r="O42" s="423"/>
      <c r="P42" s="167"/>
      <c r="Q42" s="168"/>
    </row>
    <row r="43" spans="1:17" ht="18" customHeight="1" thickTop="1">
      <c r="A43" s="151"/>
      <c r="B43" s="153"/>
      <c r="C43" s="154"/>
      <c r="D43" s="155"/>
      <c r="E43" s="246"/>
      <c r="F43" s="154"/>
      <c r="G43" s="154"/>
      <c r="H43" s="374"/>
      <c r="I43" s="374"/>
      <c r="J43" s="374"/>
      <c r="K43" s="374"/>
      <c r="L43" s="468"/>
      <c r="M43" s="374"/>
      <c r="N43" s="374"/>
      <c r="O43" s="374"/>
      <c r="P43" s="374"/>
      <c r="Q43" s="436"/>
    </row>
    <row r="44" spans="1:17" ht="21" customHeight="1" thickBot="1">
      <c r="A44" s="171"/>
      <c r="B44" s="376"/>
      <c r="C44" s="165"/>
      <c r="D44" s="166"/>
      <c r="E44" s="164"/>
      <c r="F44" s="165"/>
      <c r="G44" s="165"/>
      <c r="H44" s="469"/>
      <c r="I44" s="469"/>
      <c r="J44" s="469"/>
      <c r="K44" s="469"/>
      <c r="L44" s="469"/>
      <c r="M44" s="469"/>
      <c r="N44" s="469"/>
      <c r="O44" s="469"/>
      <c r="P44" s="469"/>
      <c r="Q44" s="470" t="str">
        <f>NDPL!Q1</f>
        <v>DECEMBER-2021</v>
      </c>
    </row>
    <row r="45" spans="1:17" ht="21.75" customHeight="1" thickTop="1">
      <c r="A45" s="149"/>
      <c r="B45" s="379" t="s">
        <v>325</v>
      </c>
      <c r="C45" s="154"/>
      <c r="D45" s="155"/>
      <c r="E45" s="246"/>
      <c r="F45" s="154"/>
      <c r="G45" s="380"/>
      <c r="H45" s="374"/>
      <c r="I45" s="374"/>
      <c r="J45" s="374"/>
      <c r="K45" s="374"/>
      <c r="L45" s="380"/>
      <c r="M45" s="374"/>
      <c r="N45" s="374"/>
      <c r="O45" s="374"/>
      <c r="P45" s="471"/>
      <c r="Q45" s="472"/>
    </row>
    <row r="46" spans="1:17" ht="21" customHeight="1">
      <c r="A46" s="152"/>
      <c r="B46" s="422" t="s">
        <v>367</v>
      </c>
      <c r="C46" s="154"/>
      <c r="D46" s="155"/>
      <c r="E46" s="246"/>
      <c r="F46" s="154"/>
      <c r="G46" s="99"/>
      <c r="H46" s="374"/>
      <c r="I46" s="374"/>
      <c r="J46" s="374"/>
      <c r="K46" s="374"/>
      <c r="L46" s="99"/>
      <c r="M46" s="374"/>
      <c r="N46" s="374"/>
      <c r="O46" s="374"/>
      <c r="P46" s="374"/>
      <c r="Q46" s="473"/>
    </row>
    <row r="47" spans="1:17" ht="18">
      <c r="A47" s="152">
        <v>30</v>
      </c>
      <c r="B47" s="153" t="s">
        <v>368</v>
      </c>
      <c r="C47" s="154">
        <v>4864910</v>
      </c>
      <c r="D47" s="158" t="s">
        <v>12</v>
      </c>
      <c r="E47" s="246" t="s">
        <v>323</v>
      </c>
      <c r="F47" s="154">
        <v>-1000</v>
      </c>
      <c r="G47" s="318">
        <v>996470</v>
      </c>
      <c r="H47" s="264">
        <v>996379</v>
      </c>
      <c r="I47" s="398">
        <f>G47-H47</f>
        <v>91</v>
      </c>
      <c r="J47" s="398">
        <f>$F47*I47</f>
        <v>-91000</v>
      </c>
      <c r="K47" s="398">
        <f>J47/1000000</f>
        <v>-0.091</v>
      </c>
      <c r="L47" s="318">
        <v>989799</v>
      </c>
      <c r="M47" s="264">
        <v>989799</v>
      </c>
      <c r="N47" s="395">
        <f>L47-M47</f>
        <v>0</v>
      </c>
      <c r="O47" s="395">
        <f>$F47*N47</f>
        <v>0</v>
      </c>
      <c r="P47" s="395">
        <f>O47/1000000</f>
        <v>0</v>
      </c>
      <c r="Q47" s="474"/>
    </row>
    <row r="48" spans="1:17" ht="18">
      <c r="A48" s="152">
        <v>31</v>
      </c>
      <c r="B48" s="153" t="s">
        <v>379</v>
      </c>
      <c r="C48" s="154">
        <v>4864940</v>
      </c>
      <c r="D48" s="158" t="s">
        <v>12</v>
      </c>
      <c r="E48" s="246" t="s">
        <v>323</v>
      </c>
      <c r="F48" s="154">
        <v>-1000</v>
      </c>
      <c r="G48" s="318">
        <v>998675</v>
      </c>
      <c r="H48" s="319">
        <v>997767</v>
      </c>
      <c r="I48" s="270">
        <f>G48-H48</f>
        <v>908</v>
      </c>
      <c r="J48" s="270">
        <f>$F48*I48</f>
        <v>-908000</v>
      </c>
      <c r="K48" s="270">
        <f>J48/1000000</f>
        <v>-0.908</v>
      </c>
      <c r="L48" s="318">
        <v>995612</v>
      </c>
      <c r="M48" s="319">
        <v>995612</v>
      </c>
      <c r="N48" s="270">
        <f>L48-M48</f>
        <v>0</v>
      </c>
      <c r="O48" s="270">
        <f>$F48*N48</f>
        <v>0</v>
      </c>
      <c r="P48" s="270">
        <f>O48/1000000</f>
        <v>0</v>
      </c>
      <c r="Q48" s="474"/>
    </row>
    <row r="49" spans="1:17" ht="18">
      <c r="A49" s="152"/>
      <c r="B49" s="422" t="s">
        <v>371</v>
      </c>
      <c r="C49" s="154"/>
      <c r="D49" s="158"/>
      <c r="E49" s="246"/>
      <c r="F49" s="154"/>
      <c r="G49" s="318"/>
      <c r="H49" s="319"/>
      <c r="I49" s="395"/>
      <c r="J49" s="395"/>
      <c r="K49" s="395"/>
      <c r="L49" s="318"/>
      <c r="M49" s="319"/>
      <c r="N49" s="395"/>
      <c r="O49" s="395"/>
      <c r="P49" s="395"/>
      <c r="Q49" s="474"/>
    </row>
    <row r="50" spans="1:17" ht="18">
      <c r="A50" s="152">
        <v>32</v>
      </c>
      <c r="B50" s="153" t="s">
        <v>368</v>
      </c>
      <c r="C50" s="154">
        <v>4864891</v>
      </c>
      <c r="D50" s="158" t="s">
        <v>12</v>
      </c>
      <c r="E50" s="246" t="s">
        <v>323</v>
      </c>
      <c r="F50" s="154">
        <v>-2000</v>
      </c>
      <c r="G50" s="318">
        <v>997894</v>
      </c>
      <c r="H50" s="319">
        <v>997802</v>
      </c>
      <c r="I50" s="395">
        <f>G50-H50</f>
        <v>92</v>
      </c>
      <c r="J50" s="395">
        <f>$F50*I50</f>
        <v>-184000</v>
      </c>
      <c r="K50" s="395">
        <f>J50/1000000</f>
        <v>-0.184</v>
      </c>
      <c r="L50" s="318">
        <v>996394</v>
      </c>
      <c r="M50" s="319">
        <v>996394</v>
      </c>
      <c r="N50" s="395">
        <f>L50-M50</f>
        <v>0</v>
      </c>
      <c r="O50" s="395">
        <f>$F50*N50</f>
        <v>0</v>
      </c>
      <c r="P50" s="395">
        <f>O50/1000000</f>
        <v>0</v>
      </c>
      <c r="Q50" s="474"/>
    </row>
    <row r="51" spans="1:17" ht="18">
      <c r="A51" s="152">
        <v>33</v>
      </c>
      <c r="B51" s="153" t="s">
        <v>379</v>
      </c>
      <c r="C51" s="154">
        <v>4864912</v>
      </c>
      <c r="D51" s="158" t="s">
        <v>12</v>
      </c>
      <c r="E51" s="246" t="s">
        <v>323</v>
      </c>
      <c r="F51" s="154">
        <v>-1000</v>
      </c>
      <c r="G51" s="318">
        <v>999661</v>
      </c>
      <c r="H51" s="319">
        <v>999490</v>
      </c>
      <c r="I51" s="395">
        <f>G51-H51</f>
        <v>171</v>
      </c>
      <c r="J51" s="395">
        <f>$F51*I51</f>
        <v>-171000</v>
      </c>
      <c r="K51" s="395">
        <f>J51/1000000</f>
        <v>-0.171</v>
      </c>
      <c r="L51" s="318">
        <v>995020</v>
      </c>
      <c r="M51" s="319">
        <v>995019</v>
      </c>
      <c r="N51" s="395">
        <f>L51-M51</f>
        <v>1</v>
      </c>
      <c r="O51" s="395">
        <f>$F51*N51</f>
        <v>-1000</v>
      </c>
      <c r="P51" s="395">
        <f>O51/1000000</f>
        <v>-0.001</v>
      </c>
      <c r="Q51" s="474"/>
    </row>
    <row r="52" spans="1:17" ht="18" customHeight="1">
      <c r="A52" s="152"/>
      <c r="B52" s="160" t="s">
        <v>176</v>
      </c>
      <c r="C52" s="154"/>
      <c r="D52" s="155"/>
      <c r="E52" s="246"/>
      <c r="F52" s="159"/>
      <c r="G52" s="318"/>
      <c r="H52" s="319"/>
      <c r="I52" s="374"/>
      <c r="J52" s="374"/>
      <c r="K52" s="374"/>
      <c r="L52" s="318"/>
      <c r="M52" s="319"/>
      <c r="N52" s="374"/>
      <c r="O52" s="374"/>
      <c r="P52" s="374"/>
      <c r="Q52" s="429"/>
    </row>
    <row r="53" spans="1:17" ht="18">
      <c r="A53" s="152">
        <v>34</v>
      </c>
      <c r="B53" s="306" t="s">
        <v>460</v>
      </c>
      <c r="C53" s="306">
        <v>4864850</v>
      </c>
      <c r="D53" s="158" t="s">
        <v>12</v>
      </c>
      <c r="E53" s="246" t="s">
        <v>323</v>
      </c>
      <c r="F53" s="159">
        <v>625</v>
      </c>
      <c r="G53" s="318">
        <v>421</v>
      </c>
      <c r="H53" s="319">
        <v>239</v>
      </c>
      <c r="I53" s="395">
        <f>G53-H53</f>
        <v>182</v>
      </c>
      <c r="J53" s="395">
        <f>$F53*I53</f>
        <v>113750</v>
      </c>
      <c r="K53" s="395">
        <f>J53/1000000</f>
        <v>0.11375</v>
      </c>
      <c r="L53" s="318">
        <v>1289</v>
      </c>
      <c r="M53" s="319">
        <v>1284</v>
      </c>
      <c r="N53" s="395">
        <f>L53-M53</f>
        <v>5</v>
      </c>
      <c r="O53" s="395">
        <f>$F53*N53</f>
        <v>3125</v>
      </c>
      <c r="P53" s="395">
        <f>O53/1000000</f>
        <v>0.003125</v>
      </c>
      <c r="Q53" s="429"/>
    </row>
    <row r="54" spans="1:17" ht="18" customHeight="1">
      <c r="A54" s="152"/>
      <c r="B54" s="160" t="s">
        <v>159</v>
      </c>
      <c r="C54" s="154"/>
      <c r="D54" s="158"/>
      <c r="E54" s="246"/>
      <c r="F54" s="159"/>
      <c r="G54" s="318"/>
      <c r="H54" s="319"/>
      <c r="I54" s="395"/>
      <c r="J54" s="395"/>
      <c r="K54" s="395"/>
      <c r="L54" s="318"/>
      <c r="M54" s="319"/>
      <c r="N54" s="395"/>
      <c r="O54" s="395"/>
      <c r="P54" s="395"/>
      <c r="Q54" s="429"/>
    </row>
    <row r="55" spans="1:17" ht="18" customHeight="1">
      <c r="A55" s="152">
        <v>35</v>
      </c>
      <c r="B55" s="153" t="s">
        <v>172</v>
      </c>
      <c r="C55" s="154">
        <v>4902535</v>
      </c>
      <c r="D55" s="158" t="s">
        <v>12</v>
      </c>
      <c r="E55" s="246" t="s">
        <v>323</v>
      </c>
      <c r="F55" s="159">
        <v>100</v>
      </c>
      <c r="G55" s="318">
        <v>24890</v>
      </c>
      <c r="H55" s="319">
        <v>24890</v>
      </c>
      <c r="I55" s="395">
        <f>G55-H55</f>
        <v>0</v>
      </c>
      <c r="J55" s="395">
        <f>$F55*I55</f>
        <v>0</v>
      </c>
      <c r="K55" s="395">
        <f>J55/1000000</f>
        <v>0</v>
      </c>
      <c r="L55" s="318">
        <v>5005</v>
      </c>
      <c r="M55" s="319">
        <v>5005</v>
      </c>
      <c r="N55" s="395">
        <f>L55-M55</f>
        <v>0</v>
      </c>
      <c r="O55" s="395">
        <f>$F55*N55</f>
        <v>0</v>
      </c>
      <c r="P55" s="395">
        <f>O55/1000000</f>
        <v>0</v>
      </c>
      <c r="Q55" s="439" t="s">
        <v>492</v>
      </c>
    </row>
    <row r="56" spans="1:17" ht="18" customHeight="1">
      <c r="A56" s="152"/>
      <c r="B56" s="153"/>
      <c r="C56" s="154">
        <v>4902580</v>
      </c>
      <c r="D56" s="158" t="s">
        <v>12</v>
      </c>
      <c r="E56" s="246" t="s">
        <v>323</v>
      </c>
      <c r="F56" s="159">
        <v>100</v>
      </c>
      <c r="G56" s="318">
        <v>999997</v>
      </c>
      <c r="H56" s="319">
        <v>1000000</v>
      </c>
      <c r="I56" s="395">
        <f>G56-H56</f>
        <v>-3</v>
      </c>
      <c r="J56" s="395">
        <f>$F56*I56</f>
        <v>-300</v>
      </c>
      <c r="K56" s="395">
        <f>J56/1000000</f>
        <v>-0.0003</v>
      </c>
      <c r="L56" s="318">
        <v>999999</v>
      </c>
      <c r="M56" s="319">
        <v>1000000</v>
      </c>
      <c r="N56" s="395">
        <f>L56-M56</f>
        <v>-1</v>
      </c>
      <c r="O56" s="395">
        <f>$F56*N56</f>
        <v>-100</v>
      </c>
      <c r="P56" s="395">
        <f>O56/1000000</f>
        <v>-0.0001</v>
      </c>
      <c r="Q56" s="429" t="s">
        <v>487</v>
      </c>
    </row>
    <row r="57" spans="1:17" ht="19.5" customHeight="1">
      <c r="A57" s="152">
        <v>36</v>
      </c>
      <c r="B57" s="156" t="s">
        <v>173</v>
      </c>
      <c r="C57" s="154">
        <v>4902544</v>
      </c>
      <c r="D57" s="158" t="s">
        <v>12</v>
      </c>
      <c r="E57" s="246" t="s">
        <v>323</v>
      </c>
      <c r="F57" s="159">
        <v>100</v>
      </c>
      <c r="G57" s="318">
        <v>4021</v>
      </c>
      <c r="H57" s="319">
        <v>4021</v>
      </c>
      <c r="I57" s="395">
        <f>G57-H57</f>
        <v>0</v>
      </c>
      <c r="J57" s="395">
        <f>$F57*I57</f>
        <v>0</v>
      </c>
      <c r="K57" s="395">
        <f>J57/1000000</f>
        <v>0</v>
      </c>
      <c r="L57" s="318">
        <v>1593</v>
      </c>
      <c r="M57" s="319">
        <v>1593</v>
      </c>
      <c r="N57" s="395">
        <f>L57-M57</f>
        <v>0</v>
      </c>
      <c r="O57" s="395">
        <f>$F57*N57</f>
        <v>0</v>
      </c>
      <c r="P57" s="395">
        <f>O57/1000000</f>
        <v>0</v>
      </c>
      <c r="Q57" s="429"/>
    </row>
    <row r="58" spans="1:17" ht="22.5" customHeight="1">
      <c r="A58" s="152">
        <v>37</v>
      </c>
      <c r="B58" s="162" t="s">
        <v>194</v>
      </c>
      <c r="C58" s="154">
        <v>5269199</v>
      </c>
      <c r="D58" s="158" t="s">
        <v>12</v>
      </c>
      <c r="E58" s="246" t="s">
        <v>323</v>
      </c>
      <c r="F58" s="159">
        <v>100</v>
      </c>
      <c r="G58" s="318">
        <v>1213</v>
      </c>
      <c r="H58" s="319">
        <v>853</v>
      </c>
      <c r="I58" s="424">
        <f>G58-H58</f>
        <v>360</v>
      </c>
      <c r="J58" s="424">
        <f>$F58*I58</f>
        <v>36000</v>
      </c>
      <c r="K58" s="424">
        <f>J58/1000000</f>
        <v>0.036</v>
      </c>
      <c r="L58" s="318">
        <v>70842</v>
      </c>
      <c r="M58" s="319">
        <v>70842</v>
      </c>
      <c r="N58" s="424">
        <f>L58-M58</f>
        <v>0</v>
      </c>
      <c r="O58" s="424">
        <f>$F58*N58</f>
        <v>0</v>
      </c>
      <c r="P58" s="424">
        <f>O58/1000000</f>
        <v>0</v>
      </c>
      <c r="Q58" s="579"/>
    </row>
    <row r="59" spans="1:17" ht="19.5" customHeight="1">
      <c r="A59" s="152"/>
      <c r="B59" s="160" t="s">
        <v>165</v>
      </c>
      <c r="C59" s="154"/>
      <c r="D59" s="158"/>
      <c r="E59" s="155"/>
      <c r="F59" s="159"/>
      <c r="G59" s="318"/>
      <c r="H59" s="319"/>
      <c r="I59" s="395"/>
      <c r="J59" s="395"/>
      <c r="K59" s="395"/>
      <c r="L59" s="318"/>
      <c r="M59" s="319"/>
      <c r="N59" s="395"/>
      <c r="O59" s="395"/>
      <c r="P59" s="395"/>
      <c r="Q59" s="429"/>
    </row>
    <row r="60" spans="1:17" s="87" customFormat="1" ht="13.5" thickBot="1">
      <c r="A60" s="163">
        <v>38</v>
      </c>
      <c r="B60" s="423" t="s">
        <v>166</v>
      </c>
      <c r="C60" s="165">
        <v>4865151</v>
      </c>
      <c r="D60" s="733" t="s">
        <v>12</v>
      </c>
      <c r="E60" s="164" t="s">
        <v>323</v>
      </c>
      <c r="F60" s="171">
        <v>500</v>
      </c>
      <c r="G60" s="805">
        <v>21985</v>
      </c>
      <c r="H60" s="806">
        <v>21988</v>
      </c>
      <c r="I60" s="171">
        <f>G60-H60</f>
        <v>-3</v>
      </c>
      <c r="J60" s="171">
        <f>$F60*I60</f>
        <v>-1500</v>
      </c>
      <c r="K60" s="171">
        <f>J60/1000000</f>
        <v>-0.0015</v>
      </c>
      <c r="L60" s="805">
        <v>4955</v>
      </c>
      <c r="M60" s="806">
        <v>4979</v>
      </c>
      <c r="N60" s="171">
        <f>L60-M60</f>
        <v>-24</v>
      </c>
      <c r="O60" s="171">
        <f>$F60*N60</f>
        <v>-12000</v>
      </c>
      <c r="P60" s="171">
        <f>O60/1000000</f>
        <v>-0.012</v>
      </c>
      <c r="Q60" s="734"/>
    </row>
    <row r="61" spans="1:23" s="458" customFormat="1" ht="15.75" customHeight="1" thickBot="1" thickTop="1">
      <c r="A61" s="163"/>
      <c r="B61" s="423"/>
      <c r="C61" s="461"/>
      <c r="D61" s="461"/>
      <c r="E61" s="461"/>
      <c r="F61" s="461"/>
      <c r="G61" s="461"/>
      <c r="H61" s="461"/>
      <c r="I61" s="461"/>
      <c r="J61" s="461"/>
      <c r="K61" s="461"/>
      <c r="L61" s="461"/>
      <c r="M61" s="461"/>
      <c r="N61" s="461"/>
      <c r="O61" s="461"/>
      <c r="P61" s="461"/>
      <c r="Q61" s="461"/>
      <c r="R61" s="248"/>
      <c r="S61" s="248"/>
      <c r="T61" s="248"/>
      <c r="U61" s="461"/>
      <c r="V61" s="461"/>
      <c r="W61" s="461"/>
    </row>
    <row r="62" spans="1:20" ht="15.75" customHeight="1" thickTop="1">
      <c r="A62" s="475"/>
      <c r="B62" s="475"/>
      <c r="C62" s="475"/>
      <c r="D62" s="475"/>
      <c r="E62" s="475"/>
      <c r="F62" s="475"/>
      <c r="G62" s="475"/>
      <c r="H62" s="475"/>
      <c r="I62" s="475"/>
      <c r="J62" s="475"/>
      <c r="K62" s="475"/>
      <c r="L62" s="475"/>
      <c r="M62" s="475"/>
      <c r="N62" s="475"/>
      <c r="O62" s="475"/>
      <c r="P62" s="475"/>
      <c r="Q62" s="87"/>
      <c r="R62" s="87"/>
      <c r="S62" s="87"/>
      <c r="T62" s="87"/>
    </row>
    <row r="63" spans="1:20" ht="24" thickBot="1">
      <c r="A63" s="372" t="s">
        <v>341</v>
      </c>
      <c r="G63" s="458"/>
      <c r="H63" s="458"/>
      <c r="I63" s="44" t="s">
        <v>372</v>
      </c>
      <c r="J63" s="458"/>
      <c r="K63" s="458"/>
      <c r="L63" s="458"/>
      <c r="M63" s="458"/>
      <c r="N63" s="44" t="s">
        <v>373</v>
      </c>
      <c r="O63" s="458"/>
      <c r="P63" s="458"/>
      <c r="R63" s="87"/>
      <c r="S63" s="87"/>
      <c r="T63" s="87"/>
    </row>
    <row r="64" spans="1:20" ht="39.75" thickBot="1" thickTop="1">
      <c r="A64" s="476" t="s">
        <v>8</v>
      </c>
      <c r="B64" s="477" t="s">
        <v>9</v>
      </c>
      <c r="C64" s="478" t="s">
        <v>1</v>
      </c>
      <c r="D64" s="478" t="s">
        <v>2</v>
      </c>
      <c r="E64" s="478" t="s">
        <v>3</v>
      </c>
      <c r="F64" s="478" t="s">
        <v>10</v>
      </c>
      <c r="G64" s="476" t="str">
        <f>G5</f>
        <v>FINAL READING 31/12/2021</v>
      </c>
      <c r="H64" s="478" t="str">
        <f>H5</f>
        <v>INTIAL READING 01/12/2021</v>
      </c>
      <c r="I64" s="478" t="s">
        <v>4</v>
      </c>
      <c r="J64" s="478" t="s">
        <v>5</v>
      </c>
      <c r="K64" s="478" t="s">
        <v>6</v>
      </c>
      <c r="L64" s="476" t="str">
        <f>G64</f>
        <v>FINAL READING 31/12/2021</v>
      </c>
      <c r="M64" s="478" t="str">
        <f>H64</f>
        <v>INTIAL READING 01/12/2021</v>
      </c>
      <c r="N64" s="478" t="s">
        <v>4</v>
      </c>
      <c r="O64" s="478" t="s">
        <v>5</v>
      </c>
      <c r="P64" s="478" t="s">
        <v>6</v>
      </c>
      <c r="Q64" s="479" t="s">
        <v>286</v>
      </c>
      <c r="R64" s="87"/>
      <c r="S64" s="87"/>
      <c r="T64" s="87"/>
    </row>
    <row r="65" spans="1:20" ht="15.75" customHeight="1" thickTop="1">
      <c r="A65" s="480"/>
      <c r="B65" s="422" t="s">
        <v>367</v>
      </c>
      <c r="C65" s="481"/>
      <c r="D65" s="481"/>
      <c r="E65" s="481"/>
      <c r="F65" s="482"/>
      <c r="G65" s="481"/>
      <c r="H65" s="481"/>
      <c r="I65" s="481"/>
      <c r="J65" s="481"/>
      <c r="K65" s="482"/>
      <c r="L65" s="481"/>
      <c r="M65" s="481"/>
      <c r="N65" s="481"/>
      <c r="O65" s="481"/>
      <c r="P65" s="481"/>
      <c r="Q65" s="483"/>
      <c r="R65" s="87"/>
      <c r="S65" s="87"/>
      <c r="T65" s="87"/>
    </row>
    <row r="66" spans="1:20" ht="15.75" customHeight="1">
      <c r="A66" s="152">
        <v>1</v>
      </c>
      <c r="B66" s="153" t="s">
        <v>413</v>
      </c>
      <c r="C66" s="154">
        <v>4864839</v>
      </c>
      <c r="D66" s="325" t="s">
        <v>12</v>
      </c>
      <c r="E66" s="306" t="s">
        <v>323</v>
      </c>
      <c r="F66" s="159">
        <v>-1000</v>
      </c>
      <c r="G66" s="318">
        <v>244</v>
      </c>
      <c r="H66" s="319">
        <v>157</v>
      </c>
      <c r="I66" s="398">
        <f>G66-H66</f>
        <v>87</v>
      </c>
      <c r="J66" s="398">
        <f>$F66*I66</f>
        <v>-87000</v>
      </c>
      <c r="K66" s="398">
        <f>J66/1000000</f>
        <v>-0.087</v>
      </c>
      <c r="L66" s="318">
        <v>0</v>
      </c>
      <c r="M66" s="319">
        <v>0</v>
      </c>
      <c r="N66" s="264">
        <f>L66-M66</f>
        <v>0</v>
      </c>
      <c r="O66" s="264">
        <f>$F66*N66</f>
        <v>0</v>
      </c>
      <c r="P66" s="264">
        <f>O66/1000000</f>
        <v>0</v>
      </c>
      <c r="Q66" s="439"/>
      <c r="R66" s="87"/>
      <c r="S66" s="87"/>
      <c r="T66" s="87"/>
    </row>
    <row r="67" spans="1:20" ht="15.75" customHeight="1">
      <c r="A67" s="152">
        <v>2</v>
      </c>
      <c r="B67" s="153" t="s">
        <v>416</v>
      </c>
      <c r="C67" s="154">
        <v>4864872</v>
      </c>
      <c r="D67" s="325" t="s">
        <v>12</v>
      </c>
      <c r="E67" s="306" t="s">
        <v>323</v>
      </c>
      <c r="F67" s="159">
        <v>-1000</v>
      </c>
      <c r="G67" s="318">
        <v>999658</v>
      </c>
      <c r="H67" s="319">
        <v>999943</v>
      </c>
      <c r="I67" s="264">
        <f>G67-H67</f>
        <v>-285</v>
      </c>
      <c r="J67" s="264">
        <f>$F67*I67</f>
        <v>285000</v>
      </c>
      <c r="K67" s="264">
        <f>J67/1000000</f>
        <v>0.285</v>
      </c>
      <c r="L67" s="318">
        <v>0</v>
      </c>
      <c r="M67" s="319">
        <v>0</v>
      </c>
      <c r="N67" s="264">
        <f>L67-M67</f>
        <v>0</v>
      </c>
      <c r="O67" s="264">
        <f>$F67*N67</f>
        <v>0</v>
      </c>
      <c r="P67" s="264">
        <f>O67/1000000</f>
        <v>0</v>
      </c>
      <c r="Q67" s="439" t="s">
        <v>477</v>
      </c>
      <c r="R67" s="87"/>
      <c r="S67" s="87"/>
      <c r="T67" s="87"/>
    </row>
    <row r="68" spans="1:20" ht="15.75" customHeight="1">
      <c r="A68" s="484"/>
      <c r="B68" s="296" t="s">
        <v>338</v>
      </c>
      <c r="C68" s="313"/>
      <c r="D68" s="325"/>
      <c r="E68" s="306"/>
      <c r="F68" s="159"/>
      <c r="G68" s="318"/>
      <c r="H68" s="319"/>
      <c r="I68" s="156"/>
      <c r="J68" s="156"/>
      <c r="K68" s="156"/>
      <c r="L68" s="318"/>
      <c r="M68" s="319"/>
      <c r="N68" s="156"/>
      <c r="O68" s="156"/>
      <c r="P68" s="156"/>
      <c r="Q68" s="439"/>
      <c r="R68" s="87"/>
      <c r="S68" s="87"/>
      <c r="T68" s="87"/>
    </row>
    <row r="69" spans="1:20" ht="15.75" customHeight="1">
      <c r="A69" s="152">
        <v>3</v>
      </c>
      <c r="B69" s="153" t="s">
        <v>339</v>
      </c>
      <c r="C69" s="154">
        <v>4902555</v>
      </c>
      <c r="D69" s="325" t="s">
        <v>12</v>
      </c>
      <c r="E69" s="306" t="s">
        <v>323</v>
      </c>
      <c r="F69" s="159">
        <v>-75</v>
      </c>
      <c r="G69" s="318">
        <v>10742</v>
      </c>
      <c r="H69" s="319">
        <v>10747</v>
      </c>
      <c r="I69" s="264">
        <f>G69-H69</f>
        <v>-5</v>
      </c>
      <c r="J69" s="264">
        <f>$F69*I69</f>
        <v>375</v>
      </c>
      <c r="K69" s="264">
        <f>J69/1000000</f>
        <v>0.000375</v>
      </c>
      <c r="L69" s="318">
        <v>25896</v>
      </c>
      <c r="M69" s="319">
        <v>25922</v>
      </c>
      <c r="N69" s="264">
        <f>L69-M69</f>
        <v>-26</v>
      </c>
      <c r="O69" s="264">
        <f>$F69*N69</f>
        <v>1950</v>
      </c>
      <c r="P69" s="264">
        <f>O69/1000000</f>
        <v>0.00195</v>
      </c>
      <c r="Q69" s="439"/>
      <c r="R69" s="87"/>
      <c r="S69" s="87"/>
      <c r="T69" s="87"/>
    </row>
    <row r="70" spans="1:23" s="458" customFormat="1" ht="15.75" customHeight="1" thickBot="1">
      <c r="A70" s="163">
        <v>4</v>
      </c>
      <c r="B70" s="423" t="s">
        <v>340</v>
      </c>
      <c r="C70" s="165">
        <v>4902581</v>
      </c>
      <c r="D70" s="733" t="s">
        <v>12</v>
      </c>
      <c r="E70" s="166" t="s">
        <v>323</v>
      </c>
      <c r="F70" s="171">
        <v>-100</v>
      </c>
      <c r="G70" s="807">
        <v>5402</v>
      </c>
      <c r="H70" s="808">
        <v>5398</v>
      </c>
      <c r="I70" s="809">
        <f>G70-H70</f>
        <v>4</v>
      </c>
      <c r="J70" s="809">
        <f>$F70*I70</f>
        <v>-400</v>
      </c>
      <c r="K70" s="809">
        <f>J70/1000000</f>
        <v>-0.0004</v>
      </c>
      <c r="L70" s="807">
        <v>19175</v>
      </c>
      <c r="M70" s="808">
        <v>19146</v>
      </c>
      <c r="N70" s="809">
        <f>L70-M70</f>
        <v>29</v>
      </c>
      <c r="O70" s="809">
        <f>$F70*N70</f>
        <v>-2900</v>
      </c>
      <c r="P70" s="809">
        <f>O70/1000000</f>
        <v>-0.0029</v>
      </c>
      <c r="Q70" s="734"/>
      <c r="R70" s="248"/>
      <c r="S70" s="248"/>
      <c r="T70" s="248"/>
      <c r="U70" s="461"/>
      <c r="V70" s="461"/>
      <c r="W70" s="461"/>
    </row>
    <row r="71" spans="1:20" ht="15.75" customHeight="1" thickTop="1">
      <c r="A71" s="475"/>
      <c r="B71" s="475"/>
      <c r="C71" s="475"/>
      <c r="D71" s="475"/>
      <c r="E71" s="475"/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87"/>
      <c r="R71" s="87"/>
      <c r="S71" s="87"/>
      <c r="T71" s="87"/>
    </row>
    <row r="72" spans="1:20" ht="15.75" customHeight="1">
      <c r="A72" s="475"/>
      <c r="B72" s="475"/>
      <c r="C72" s="475"/>
      <c r="D72" s="475"/>
      <c r="E72" s="475"/>
      <c r="F72" s="475"/>
      <c r="G72" s="475"/>
      <c r="H72" s="475"/>
      <c r="I72" s="475"/>
      <c r="J72" s="475"/>
      <c r="K72" s="475"/>
      <c r="L72" s="475"/>
      <c r="M72" s="475"/>
      <c r="N72" s="475"/>
      <c r="O72" s="475"/>
      <c r="P72" s="475"/>
      <c r="Q72" s="87"/>
      <c r="R72" s="87"/>
      <c r="S72" s="87"/>
      <c r="T72" s="87"/>
    </row>
    <row r="73" spans="1:16" ht="25.5" customHeight="1">
      <c r="A73" s="169" t="s">
        <v>315</v>
      </c>
      <c r="B73" s="466"/>
      <c r="C73" s="74"/>
      <c r="D73" s="466"/>
      <c r="E73" s="466"/>
      <c r="F73" s="466"/>
      <c r="G73" s="466"/>
      <c r="H73" s="466"/>
      <c r="I73" s="466"/>
      <c r="J73" s="466"/>
      <c r="K73" s="580">
        <f>SUM(K9:K61)+SUM(K66:K72)-K32</f>
        <v>-7.401722039999999</v>
      </c>
      <c r="L73" s="581"/>
      <c r="M73" s="581"/>
      <c r="N73" s="581"/>
      <c r="O73" s="581"/>
      <c r="P73" s="580">
        <f>SUM(P9:P61)+SUM(P66:P72)-P32</f>
        <v>-1.0073461</v>
      </c>
    </row>
    <row r="74" spans="1:16" ht="12.75">
      <c r="A74" s="466"/>
      <c r="B74" s="466"/>
      <c r="C74" s="466"/>
      <c r="D74" s="466"/>
      <c r="E74" s="466"/>
      <c r="F74" s="466"/>
      <c r="G74" s="466"/>
      <c r="H74" s="466"/>
      <c r="I74" s="466"/>
      <c r="J74" s="466"/>
      <c r="K74" s="466"/>
      <c r="L74" s="466"/>
      <c r="M74" s="466"/>
      <c r="N74" s="466"/>
      <c r="O74" s="466"/>
      <c r="P74" s="466"/>
    </row>
    <row r="75" spans="1:16" ht="9.75" customHeight="1">
      <c r="A75" s="466"/>
      <c r="B75" s="466"/>
      <c r="C75" s="466"/>
      <c r="D75" s="466"/>
      <c r="E75" s="466"/>
      <c r="F75" s="466"/>
      <c r="G75" s="466"/>
      <c r="H75" s="466"/>
      <c r="I75" s="466"/>
      <c r="J75" s="466"/>
      <c r="K75" s="466"/>
      <c r="L75" s="466"/>
      <c r="M75" s="466"/>
      <c r="N75" s="466"/>
      <c r="O75" s="466"/>
      <c r="P75" s="466"/>
    </row>
    <row r="76" spans="1:16" ht="12.75" hidden="1">
      <c r="A76" s="466"/>
      <c r="B76" s="466"/>
      <c r="C76" s="466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</row>
    <row r="77" spans="1:16" ht="23.25" customHeight="1" thickBot="1">
      <c r="A77" s="466"/>
      <c r="B77" s="466"/>
      <c r="C77" s="582"/>
      <c r="D77" s="466"/>
      <c r="E77" s="466"/>
      <c r="F77" s="466"/>
      <c r="G77" s="466"/>
      <c r="H77" s="466"/>
      <c r="I77" s="466"/>
      <c r="J77" s="583"/>
      <c r="K77" s="528" t="s">
        <v>316</v>
      </c>
      <c r="L77" s="466"/>
      <c r="M77" s="466"/>
      <c r="N77" s="466"/>
      <c r="O77" s="466"/>
      <c r="P77" s="528" t="s">
        <v>317</v>
      </c>
    </row>
    <row r="78" spans="1:17" ht="20.25">
      <c r="A78" s="584"/>
      <c r="B78" s="585"/>
      <c r="C78" s="169"/>
      <c r="D78" s="516"/>
      <c r="E78" s="516"/>
      <c r="F78" s="516"/>
      <c r="G78" s="516"/>
      <c r="H78" s="516"/>
      <c r="I78" s="516"/>
      <c r="J78" s="586"/>
      <c r="K78" s="585"/>
      <c r="L78" s="585"/>
      <c r="M78" s="585"/>
      <c r="N78" s="585"/>
      <c r="O78" s="585"/>
      <c r="P78" s="585"/>
      <c r="Q78" s="517"/>
    </row>
    <row r="79" spans="1:17" ht="20.25">
      <c r="A79" s="234"/>
      <c r="B79" s="169" t="s">
        <v>313</v>
      </c>
      <c r="C79" s="169"/>
      <c r="D79" s="587"/>
      <c r="E79" s="587"/>
      <c r="F79" s="587"/>
      <c r="G79" s="587"/>
      <c r="H79" s="587"/>
      <c r="I79" s="587"/>
      <c r="J79" s="587"/>
      <c r="K79" s="588">
        <f>K73</f>
        <v>-7.401722039999999</v>
      </c>
      <c r="L79" s="589"/>
      <c r="M79" s="589"/>
      <c r="N79" s="589"/>
      <c r="O79" s="589"/>
      <c r="P79" s="588">
        <f>P73</f>
        <v>-1.0073461</v>
      </c>
      <c r="Q79" s="518"/>
    </row>
    <row r="80" spans="1:17" ht="20.25">
      <c r="A80" s="234"/>
      <c r="B80" s="169"/>
      <c r="C80" s="169"/>
      <c r="D80" s="587"/>
      <c r="E80" s="587"/>
      <c r="F80" s="587"/>
      <c r="G80" s="587"/>
      <c r="H80" s="587"/>
      <c r="I80" s="590"/>
      <c r="J80" s="55"/>
      <c r="K80" s="575"/>
      <c r="L80" s="575"/>
      <c r="M80" s="575"/>
      <c r="N80" s="575"/>
      <c r="O80" s="575"/>
      <c r="P80" s="575"/>
      <c r="Q80" s="518"/>
    </row>
    <row r="81" spans="1:17" ht="20.25">
      <c r="A81" s="234"/>
      <c r="B81" s="169" t="s">
        <v>306</v>
      </c>
      <c r="C81" s="169"/>
      <c r="D81" s="587"/>
      <c r="E81" s="587"/>
      <c r="F81" s="587"/>
      <c r="G81" s="587"/>
      <c r="H81" s="587"/>
      <c r="I81" s="587"/>
      <c r="J81" s="587"/>
      <c r="K81" s="588">
        <f>'STEPPED UP GENCO'!K44</f>
        <v>-0.8305741023195001</v>
      </c>
      <c r="L81" s="588"/>
      <c r="M81" s="588"/>
      <c r="N81" s="588"/>
      <c r="O81" s="588"/>
      <c r="P81" s="588">
        <f>'STEPPED UP GENCO'!P44</f>
        <v>-0.0007834745764999999</v>
      </c>
      <c r="Q81" s="518"/>
    </row>
    <row r="82" spans="1:17" ht="20.25">
      <c r="A82" s="234"/>
      <c r="B82" s="169"/>
      <c r="C82" s="169"/>
      <c r="D82" s="591"/>
      <c r="E82" s="591"/>
      <c r="F82" s="591"/>
      <c r="G82" s="591"/>
      <c r="H82" s="591"/>
      <c r="I82" s="592"/>
      <c r="J82" s="593"/>
      <c r="K82" s="458"/>
      <c r="L82" s="458"/>
      <c r="M82" s="458"/>
      <c r="N82" s="458"/>
      <c r="O82" s="458"/>
      <c r="P82" s="458"/>
      <c r="Q82" s="518"/>
    </row>
    <row r="83" spans="1:17" ht="20.25">
      <c r="A83" s="234"/>
      <c r="B83" s="169" t="s">
        <v>314</v>
      </c>
      <c r="C83" s="169"/>
      <c r="D83" s="458"/>
      <c r="E83" s="458"/>
      <c r="F83" s="458"/>
      <c r="G83" s="458"/>
      <c r="H83" s="458"/>
      <c r="I83" s="458"/>
      <c r="J83" s="458"/>
      <c r="K83" s="277">
        <f>SUM(K79:K82)</f>
        <v>-8.2322961423195</v>
      </c>
      <c r="L83" s="458"/>
      <c r="M83" s="458"/>
      <c r="N83" s="458"/>
      <c r="O83" s="458"/>
      <c r="P83" s="594">
        <f>SUM(P79:P82)</f>
        <v>-1.0081295745765</v>
      </c>
      <c r="Q83" s="518"/>
    </row>
    <row r="84" spans="1:17" ht="20.25">
      <c r="A84" s="542"/>
      <c r="B84" s="458"/>
      <c r="C84" s="169"/>
      <c r="D84" s="458"/>
      <c r="E84" s="458"/>
      <c r="F84" s="458"/>
      <c r="G84" s="458"/>
      <c r="H84" s="458"/>
      <c r="I84" s="458"/>
      <c r="J84" s="458"/>
      <c r="K84" s="458"/>
      <c r="L84" s="458"/>
      <c r="M84" s="458"/>
      <c r="N84" s="458"/>
      <c r="O84" s="458"/>
      <c r="P84" s="458"/>
      <c r="Q84" s="518"/>
    </row>
    <row r="85" spans="1:17" ht="13.5" thickBot="1">
      <c r="A85" s="543"/>
      <c r="B85" s="519"/>
      <c r="C85" s="519"/>
      <c r="D85" s="519"/>
      <c r="E85" s="519"/>
      <c r="F85" s="519"/>
      <c r="G85" s="519"/>
      <c r="H85" s="519"/>
      <c r="I85" s="519"/>
      <c r="J85" s="519"/>
      <c r="K85" s="519"/>
      <c r="L85" s="519"/>
      <c r="M85" s="519"/>
      <c r="N85" s="519"/>
      <c r="O85" s="519"/>
      <c r="P85" s="519"/>
      <c r="Q85" s="520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70" zoomScaleNormal="70" zoomScaleSheetLayoutView="70" zoomScalePageLayoutView="0" workbookViewId="0" topLeftCell="C14">
      <selection activeCell="K39" sqref="K39"/>
    </sheetView>
  </sheetViews>
  <sheetFormatPr defaultColWidth="9.140625" defaultRowHeight="12.75"/>
  <cols>
    <col min="1" max="1" width="4.7109375" style="425" customWidth="1"/>
    <col min="2" max="2" width="26.7109375" style="425" customWidth="1"/>
    <col min="3" max="3" width="18.57421875" style="425" customWidth="1"/>
    <col min="4" max="4" width="12.8515625" style="425" customWidth="1"/>
    <col min="5" max="5" width="22.140625" style="425" customWidth="1"/>
    <col min="6" max="6" width="14.421875" style="425" customWidth="1"/>
    <col min="7" max="7" width="15.57421875" style="425" customWidth="1"/>
    <col min="8" max="8" width="15.28125" style="425" customWidth="1"/>
    <col min="9" max="9" width="15.00390625" style="425" customWidth="1"/>
    <col min="10" max="10" width="16.7109375" style="425" customWidth="1"/>
    <col min="11" max="11" width="16.57421875" style="425" customWidth="1"/>
    <col min="12" max="12" width="17.140625" style="425" customWidth="1"/>
    <col min="13" max="13" width="14.7109375" style="425" customWidth="1"/>
    <col min="14" max="14" width="15.7109375" style="425" customWidth="1"/>
    <col min="15" max="15" width="18.28125" style="425" customWidth="1"/>
    <col min="16" max="16" width="17.140625" style="425" customWidth="1"/>
    <col min="17" max="17" width="22.00390625" style="425" customWidth="1"/>
    <col min="18" max="16384" width="9.140625" style="425" customWidth="1"/>
  </cols>
  <sheetData>
    <row r="1" ht="26.25" customHeight="1">
      <c r="A1" s="1" t="s">
        <v>216</v>
      </c>
    </row>
    <row r="2" spans="1:17" ht="23.25" customHeight="1">
      <c r="A2" s="2" t="s">
        <v>217</v>
      </c>
      <c r="P2" s="595" t="str">
        <f>NDPL!Q1</f>
        <v>DECEMBER-2021</v>
      </c>
      <c r="Q2" s="595"/>
    </row>
    <row r="3" ht="23.25">
      <c r="A3" s="175" t="s">
        <v>197</v>
      </c>
    </row>
    <row r="4" spans="1:16" ht="24" thickBot="1">
      <c r="A4" s="3"/>
      <c r="G4" s="458"/>
      <c r="H4" s="458"/>
      <c r="I4" s="44" t="s">
        <v>372</v>
      </c>
      <c r="J4" s="458"/>
      <c r="K4" s="458"/>
      <c r="L4" s="458"/>
      <c r="M4" s="458"/>
      <c r="N4" s="44" t="s">
        <v>373</v>
      </c>
      <c r="O4" s="458"/>
      <c r="P4" s="458"/>
    </row>
    <row r="5" spans="1:17" ht="51.75" customHeight="1" thickBot="1" thickTop="1">
      <c r="A5" s="476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tr">
        <f>NDPL!G5</f>
        <v>FINAL READING 31/12/2021</v>
      </c>
      <c r="H5" s="478" t="str">
        <f>NDPL!H5</f>
        <v>INTIAL READING 01/12/2021</v>
      </c>
      <c r="I5" s="478" t="s">
        <v>4</v>
      </c>
      <c r="J5" s="478" t="s">
        <v>5</v>
      </c>
      <c r="K5" s="478" t="s">
        <v>6</v>
      </c>
      <c r="L5" s="476" t="str">
        <f>NDPL!G5</f>
        <v>FINAL READING 31/12/2021</v>
      </c>
      <c r="M5" s="478" t="str">
        <f>NDPL!H5</f>
        <v>INTIAL READING 01/12/2021</v>
      </c>
      <c r="N5" s="478" t="s">
        <v>4</v>
      </c>
      <c r="O5" s="478" t="s">
        <v>5</v>
      </c>
      <c r="P5" s="478" t="s">
        <v>6</v>
      </c>
      <c r="Q5" s="479" t="s">
        <v>286</v>
      </c>
    </row>
    <row r="6" ht="14.25" thickBot="1" thickTop="1"/>
    <row r="7" spans="1:17" ht="24" customHeight="1" thickTop="1">
      <c r="A7" s="389" t="s">
        <v>211</v>
      </c>
      <c r="B7" s="56"/>
      <c r="C7" s="57"/>
      <c r="D7" s="57"/>
      <c r="E7" s="57"/>
      <c r="F7" s="57"/>
      <c r="G7" s="574"/>
      <c r="H7" s="572"/>
      <c r="I7" s="572"/>
      <c r="J7" s="572"/>
      <c r="K7" s="596"/>
      <c r="L7" s="597"/>
      <c r="M7" s="468"/>
      <c r="N7" s="572"/>
      <c r="O7" s="572"/>
      <c r="P7" s="598"/>
      <c r="Q7" s="505"/>
    </row>
    <row r="8" spans="1:17" ht="24" customHeight="1">
      <c r="A8" s="599" t="s">
        <v>198</v>
      </c>
      <c r="B8" s="84"/>
      <c r="C8" s="84"/>
      <c r="D8" s="84"/>
      <c r="E8" s="84"/>
      <c r="F8" s="84"/>
      <c r="G8" s="98"/>
      <c r="H8" s="575"/>
      <c r="I8" s="374"/>
      <c r="J8" s="374"/>
      <c r="K8" s="600"/>
      <c r="L8" s="375"/>
      <c r="M8" s="374"/>
      <c r="N8" s="374"/>
      <c r="O8" s="374"/>
      <c r="P8" s="601"/>
      <c r="Q8" s="429"/>
    </row>
    <row r="9" spans="1:17" ht="24" customHeight="1">
      <c r="A9" s="602" t="s">
        <v>199</v>
      </c>
      <c r="B9" s="84"/>
      <c r="C9" s="84"/>
      <c r="D9" s="84"/>
      <c r="E9" s="84"/>
      <c r="F9" s="84"/>
      <c r="G9" s="98"/>
      <c r="H9" s="575"/>
      <c r="I9" s="374"/>
      <c r="J9" s="374"/>
      <c r="K9" s="600"/>
      <c r="L9" s="375"/>
      <c r="M9" s="374"/>
      <c r="N9" s="374"/>
      <c r="O9" s="374"/>
      <c r="P9" s="601"/>
      <c r="Q9" s="429"/>
    </row>
    <row r="10" spans="1:17" ht="24" customHeight="1">
      <c r="A10" s="254">
        <v>1</v>
      </c>
      <c r="B10" s="256" t="s">
        <v>213</v>
      </c>
      <c r="C10" s="388">
        <v>5128430</v>
      </c>
      <c r="D10" s="258" t="s">
        <v>12</v>
      </c>
      <c r="E10" s="257" t="s">
        <v>323</v>
      </c>
      <c r="F10" s="258">
        <v>200</v>
      </c>
      <c r="G10" s="318">
        <v>3264</v>
      </c>
      <c r="H10" s="319">
        <v>4058</v>
      </c>
      <c r="I10" s="301">
        <f aca="true" t="shared" si="0" ref="I10:I15">G10-H10</f>
        <v>-794</v>
      </c>
      <c r="J10" s="301">
        <f aca="true" t="shared" si="1" ref="J10:J15">$F10*I10</f>
        <v>-158800</v>
      </c>
      <c r="K10" s="301">
        <f aca="true" t="shared" si="2" ref="K10:K15">J10/1000000</f>
        <v>-0.1588</v>
      </c>
      <c r="L10" s="318">
        <v>77436</v>
      </c>
      <c r="M10" s="319">
        <v>77437</v>
      </c>
      <c r="N10" s="301">
        <f aca="true" t="shared" si="3" ref="N10:N15">L10-M10</f>
        <v>-1</v>
      </c>
      <c r="O10" s="301">
        <f aca="true" t="shared" si="4" ref="O10:O15">$F10*N10</f>
        <v>-200</v>
      </c>
      <c r="P10" s="301">
        <f aca="true" t="shared" si="5" ref="P10:P15">O10/1000000</f>
        <v>-0.0002</v>
      </c>
      <c r="Q10" s="429"/>
    </row>
    <row r="11" spans="1:17" ht="24" customHeight="1">
      <c r="A11" s="254">
        <v>2</v>
      </c>
      <c r="B11" s="256" t="s">
        <v>214</v>
      </c>
      <c r="C11" s="388">
        <v>4864819</v>
      </c>
      <c r="D11" s="258" t="s">
        <v>12</v>
      </c>
      <c r="E11" s="257" t="s">
        <v>323</v>
      </c>
      <c r="F11" s="258">
        <v>160</v>
      </c>
      <c r="G11" s="318">
        <v>1000266</v>
      </c>
      <c r="H11" s="319">
        <v>998927</v>
      </c>
      <c r="I11" s="301">
        <f t="shared" si="0"/>
        <v>1339</v>
      </c>
      <c r="J11" s="301">
        <f t="shared" si="1"/>
        <v>214240</v>
      </c>
      <c r="K11" s="301">
        <f t="shared" si="2"/>
        <v>0.21424</v>
      </c>
      <c r="L11" s="318">
        <v>30570</v>
      </c>
      <c r="M11" s="319">
        <v>30570</v>
      </c>
      <c r="N11" s="301">
        <f t="shared" si="3"/>
        <v>0</v>
      </c>
      <c r="O11" s="301">
        <f t="shared" si="4"/>
        <v>0</v>
      </c>
      <c r="P11" s="301">
        <f t="shared" si="5"/>
        <v>0</v>
      </c>
      <c r="Q11" s="429"/>
    </row>
    <row r="12" spans="1:17" ht="24" customHeight="1">
      <c r="A12" s="254">
        <v>3</v>
      </c>
      <c r="B12" s="256" t="s">
        <v>200</v>
      </c>
      <c r="C12" s="388">
        <v>4864846</v>
      </c>
      <c r="D12" s="258" t="s">
        <v>12</v>
      </c>
      <c r="E12" s="257" t="s">
        <v>323</v>
      </c>
      <c r="F12" s="258">
        <v>1000</v>
      </c>
      <c r="G12" s="318">
        <v>4565</v>
      </c>
      <c r="H12" s="319">
        <v>4644</v>
      </c>
      <c r="I12" s="301">
        <f t="shared" si="0"/>
        <v>-79</v>
      </c>
      <c r="J12" s="301">
        <f t="shared" si="1"/>
        <v>-79000</v>
      </c>
      <c r="K12" s="301">
        <f t="shared" si="2"/>
        <v>-0.079</v>
      </c>
      <c r="L12" s="318">
        <v>59190</v>
      </c>
      <c r="M12" s="319">
        <v>59190</v>
      </c>
      <c r="N12" s="301">
        <f t="shared" si="3"/>
        <v>0</v>
      </c>
      <c r="O12" s="301">
        <f t="shared" si="4"/>
        <v>0</v>
      </c>
      <c r="P12" s="301">
        <f t="shared" si="5"/>
        <v>0</v>
      </c>
      <c r="Q12" s="429"/>
    </row>
    <row r="13" spans="1:17" ht="24" customHeight="1">
      <c r="A13" s="254">
        <v>4</v>
      </c>
      <c r="B13" s="256" t="s">
        <v>201</v>
      </c>
      <c r="C13" s="388">
        <v>4864918</v>
      </c>
      <c r="D13" s="258" t="s">
        <v>12</v>
      </c>
      <c r="E13" s="257" t="s">
        <v>323</v>
      </c>
      <c r="F13" s="258">
        <v>400</v>
      </c>
      <c r="G13" s="318">
        <v>999970</v>
      </c>
      <c r="H13" s="319">
        <v>1000045</v>
      </c>
      <c r="I13" s="301">
        <f t="shared" si="0"/>
        <v>-75</v>
      </c>
      <c r="J13" s="301">
        <f t="shared" si="1"/>
        <v>-30000</v>
      </c>
      <c r="K13" s="301">
        <f t="shared" si="2"/>
        <v>-0.03</v>
      </c>
      <c r="L13" s="318">
        <v>19469</v>
      </c>
      <c r="M13" s="319">
        <v>19469</v>
      </c>
      <c r="N13" s="301">
        <f t="shared" si="3"/>
        <v>0</v>
      </c>
      <c r="O13" s="301">
        <f t="shared" si="4"/>
        <v>0</v>
      </c>
      <c r="P13" s="301">
        <f t="shared" si="5"/>
        <v>0</v>
      </c>
      <c r="Q13" s="429"/>
    </row>
    <row r="14" spans="1:17" ht="24" customHeight="1">
      <c r="A14" s="254">
        <v>5</v>
      </c>
      <c r="B14" s="256" t="s">
        <v>381</v>
      </c>
      <c r="C14" s="388">
        <v>4864894</v>
      </c>
      <c r="D14" s="258" t="s">
        <v>12</v>
      </c>
      <c r="E14" s="257" t="s">
        <v>323</v>
      </c>
      <c r="F14" s="258">
        <v>800</v>
      </c>
      <c r="G14" s="318">
        <v>999527</v>
      </c>
      <c r="H14" s="319">
        <v>999560</v>
      </c>
      <c r="I14" s="301">
        <f t="shared" si="0"/>
        <v>-33</v>
      </c>
      <c r="J14" s="301">
        <f t="shared" si="1"/>
        <v>-26400</v>
      </c>
      <c r="K14" s="301">
        <f t="shared" si="2"/>
        <v>-0.0264</v>
      </c>
      <c r="L14" s="318">
        <v>724</v>
      </c>
      <c r="M14" s="319">
        <v>724</v>
      </c>
      <c r="N14" s="301">
        <f t="shared" si="3"/>
        <v>0</v>
      </c>
      <c r="O14" s="301">
        <f t="shared" si="4"/>
        <v>0</v>
      </c>
      <c r="P14" s="301">
        <f t="shared" si="5"/>
        <v>0</v>
      </c>
      <c r="Q14" s="429"/>
    </row>
    <row r="15" spans="1:17" ht="24" customHeight="1">
      <c r="A15" s="254">
        <v>6</v>
      </c>
      <c r="B15" s="256" t="s">
        <v>380</v>
      </c>
      <c r="C15" s="388">
        <v>5128425</v>
      </c>
      <c r="D15" s="258" t="s">
        <v>12</v>
      </c>
      <c r="E15" s="257" t="s">
        <v>323</v>
      </c>
      <c r="F15" s="258">
        <v>400</v>
      </c>
      <c r="G15" s="318">
        <v>2857</v>
      </c>
      <c r="H15" s="319">
        <v>2804</v>
      </c>
      <c r="I15" s="301">
        <f t="shared" si="0"/>
        <v>53</v>
      </c>
      <c r="J15" s="301">
        <f t="shared" si="1"/>
        <v>21200</v>
      </c>
      <c r="K15" s="301">
        <f t="shared" si="2"/>
        <v>0.0212</v>
      </c>
      <c r="L15" s="318">
        <v>6044</v>
      </c>
      <c r="M15" s="319">
        <v>6044</v>
      </c>
      <c r="N15" s="301">
        <f t="shared" si="3"/>
        <v>0</v>
      </c>
      <c r="O15" s="301">
        <f t="shared" si="4"/>
        <v>0</v>
      </c>
      <c r="P15" s="301">
        <f t="shared" si="5"/>
        <v>0</v>
      </c>
      <c r="Q15" s="429"/>
    </row>
    <row r="16" spans="1:17" ht="24" customHeight="1">
      <c r="A16" s="603" t="s">
        <v>202</v>
      </c>
      <c r="B16" s="256"/>
      <c r="C16" s="388"/>
      <c r="D16" s="258"/>
      <c r="E16" s="256"/>
      <c r="F16" s="258"/>
      <c r="G16" s="318"/>
      <c r="H16" s="319"/>
      <c r="I16" s="301"/>
      <c r="J16" s="301"/>
      <c r="K16" s="301"/>
      <c r="L16" s="318"/>
      <c r="M16" s="319"/>
      <c r="N16" s="301"/>
      <c r="O16" s="301"/>
      <c r="P16" s="301"/>
      <c r="Q16" s="429"/>
    </row>
    <row r="17" spans="1:17" ht="24" customHeight="1">
      <c r="A17" s="254">
        <v>7</v>
      </c>
      <c r="B17" s="256" t="s">
        <v>215</v>
      </c>
      <c r="C17" s="388">
        <v>4864804</v>
      </c>
      <c r="D17" s="258" t="s">
        <v>12</v>
      </c>
      <c r="E17" s="257" t="s">
        <v>323</v>
      </c>
      <c r="F17" s="258">
        <v>200</v>
      </c>
      <c r="G17" s="318">
        <v>994312</v>
      </c>
      <c r="H17" s="319">
        <v>994312</v>
      </c>
      <c r="I17" s="301">
        <f>G17-H17</f>
        <v>0</v>
      </c>
      <c r="J17" s="301">
        <f>$F17*I17</f>
        <v>0</v>
      </c>
      <c r="K17" s="301">
        <f>J17/1000000</f>
        <v>0</v>
      </c>
      <c r="L17" s="318">
        <v>4403</v>
      </c>
      <c r="M17" s="319">
        <v>4403</v>
      </c>
      <c r="N17" s="301">
        <f>L17-M17</f>
        <v>0</v>
      </c>
      <c r="O17" s="301">
        <f>$F17*N17</f>
        <v>0</v>
      </c>
      <c r="P17" s="301">
        <f>O17/1000000</f>
        <v>0</v>
      </c>
      <c r="Q17" s="429"/>
    </row>
    <row r="18" spans="1:17" ht="24" customHeight="1">
      <c r="A18" s="254">
        <v>8</v>
      </c>
      <c r="B18" s="256" t="s">
        <v>214</v>
      </c>
      <c r="C18" s="388">
        <v>4864845</v>
      </c>
      <c r="D18" s="258" t="s">
        <v>12</v>
      </c>
      <c r="E18" s="257" t="s">
        <v>323</v>
      </c>
      <c r="F18" s="258">
        <v>1000</v>
      </c>
      <c r="G18" s="318">
        <v>1416</v>
      </c>
      <c r="H18" s="319">
        <v>1596</v>
      </c>
      <c r="I18" s="301">
        <f>G18-H18</f>
        <v>-180</v>
      </c>
      <c r="J18" s="301">
        <f>$F18*I18</f>
        <v>-180000</v>
      </c>
      <c r="K18" s="301">
        <f>J18/1000000</f>
        <v>-0.18</v>
      </c>
      <c r="L18" s="318">
        <v>999336</v>
      </c>
      <c r="M18" s="319">
        <v>999336</v>
      </c>
      <c r="N18" s="301">
        <f>L18-M18</f>
        <v>0</v>
      </c>
      <c r="O18" s="301">
        <f>$F18*N18</f>
        <v>0</v>
      </c>
      <c r="P18" s="301">
        <f>O18/1000000</f>
        <v>0</v>
      </c>
      <c r="Q18" s="429"/>
    </row>
    <row r="19" spans="1:17" ht="24" customHeight="1">
      <c r="A19" s="254"/>
      <c r="B19" s="256"/>
      <c r="C19" s="388"/>
      <c r="D19" s="258"/>
      <c r="E19" s="257"/>
      <c r="F19" s="258"/>
      <c r="G19" s="318"/>
      <c r="H19" s="319"/>
      <c r="I19" s="301"/>
      <c r="J19" s="301"/>
      <c r="K19" s="301"/>
      <c r="L19" s="318"/>
      <c r="M19" s="319"/>
      <c r="N19" s="301"/>
      <c r="O19" s="301"/>
      <c r="P19" s="301"/>
      <c r="Q19" s="429"/>
    </row>
    <row r="20" spans="1:17" ht="24" customHeight="1">
      <c r="A20" s="255"/>
      <c r="B20" s="604" t="s">
        <v>210</v>
      </c>
      <c r="C20" s="605"/>
      <c r="D20" s="258"/>
      <c r="E20" s="256"/>
      <c r="F20" s="272"/>
      <c r="G20" s="318"/>
      <c r="H20" s="319"/>
      <c r="I20" s="301"/>
      <c r="J20" s="301"/>
      <c r="K20" s="551">
        <f>SUM(K10:K18)</f>
        <v>-0.23875999999999997</v>
      </c>
      <c r="L20" s="318"/>
      <c r="M20" s="319"/>
      <c r="N20" s="301"/>
      <c r="O20" s="301"/>
      <c r="P20" s="551">
        <f>SUM(P10:P19)</f>
        <v>-0.0002</v>
      </c>
      <c r="Q20" s="429"/>
    </row>
    <row r="21" spans="1:17" ht="24" customHeight="1">
      <c r="A21" s="255"/>
      <c r="B21" s="145"/>
      <c r="C21" s="605"/>
      <c r="D21" s="258"/>
      <c r="E21" s="256"/>
      <c r="F21" s="272"/>
      <c r="G21" s="318"/>
      <c r="H21" s="319"/>
      <c r="I21" s="301"/>
      <c r="J21" s="301"/>
      <c r="K21" s="301"/>
      <c r="L21" s="318"/>
      <c r="M21" s="319"/>
      <c r="N21" s="301"/>
      <c r="O21" s="301"/>
      <c r="P21" s="301"/>
      <c r="Q21" s="429"/>
    </row>
    <row r="22" spans="1:17" ht="24" customHeight="1">
      <c r="A22" s="603" t="s">
        <v>203</v>
      </c>
      <c r="B22" s="84"/>
      <c r="C22" s="606"/>
      <c r="D22" s="272"/>
      <c r="E22" s="84"/>
      <c r="F22" s="272"/>
      <c r="G22" s="318"/>
      <c r="H22" s="319"/>
      <c r="I22" s="301"/>
      <c r="J22" s="301"/>
      <c r="K22" s="301"/>
      <c r="L22" s="318"/>
      <c r="M22" s="319"/>
      <c r="N22" s="301"/>
      <c r="O22" s="301"/>
      <c r="P22" s="301"/>
      <c r="Q22" s="429"/>
    </row>
    <row r="23" spans="1:17" ht="24" customHeight="1">
      <c r="A23" s="255"/>
      <c r="B23" s="84"/>
      <c r="C23" s="606"/>
      <c r="D23" s="272"/>
      <c r="E23" s="84"/>
      <c r="F23" s="272"/>
      <c r="G23" s="318"/>
      <c r="H23" s="319"/>
      <c r="I23" s="301"/>
      <c r="J23" s="301"/>
      <c r="K23" s="301"/>
      <c r="L23" s="318"/>
      <c r="M23" s="319"/>
      <c r="N23" s="301"/>
      <c r="O23" s="301"/>
      <c r="P23" s="301"/>
      <c r="Q23" s="429"/>
    </row>
    <row r="24" spans="1:17" ht="24" customHeight="1">
      <c r="A24" s="254">
        <v>9</v>
      </c>
      <c r="B24" s="84" t="s">
        <v>204</v>
      </c>
      <c r="C24" s="388">
        <v>4865065</v>
      </c>
      <c r="D24" s="272" t="s">
        <v>12</v>
      </c>
      <c r="E24" s="257" t="s">
        <v>323</v>
      </c>
      <c r="F24" s="258">
        <v>100</v>
      </c>
      <c r="G24" s="263">
        <v>3437</v>
      </c>
      <c r="H24" s="264">
        <v>3437</v>
      </c>
      <c r="I24" s="301">
        <f aca="true" t="shared" si="6" ref="I24:I30">G24-H24</f>
        <v>0</v>
      </c>
      <c r="J24" s="301">
        <f aca="true" t="shared" si="7" ref="J24:J30">$F24*I24</f>
        <v>0</v>
      </c>
      <c r="K24" s="301">
        <f aca="true" t="shared" si="8" ref="K24:K30">J24/1000000</f>
        <v>0</v>
      </c>
      <c r="L24" s="263">
        <v>34489</v>
      </c>
      <c r="M24" s="264">
        <v>34489</v>
      </c>
      <c r="N24" s="301">
        <f aca="true" t="shared" si="9" ref="N24:N30">L24-M24</f>
        <v>0</v>
      </c>
      <c r="O24" s="301">
        <f aca="true" t="shared" si="10" ref="O24:O30">$F24*N24</f>
        <v>0</v>
      </c>
      <c r="P24" s="301">
        <f aca="true" t="shared" si="11" ref="P24:P30">O24/1000000</f>
        <v>0</v>
      </c>
      <c r="Q24" s="429"/>
    </row>
    <row r="25" spans="1:17" ht="24" customHeight="1">
      <c r="A25" s="254">
        <v>10</v>
      </c>
      <c r="B25" s="84" t="s">
        <v>205</v>
      </c>
      <c r="C25" s="388">
        <v>4902519</v>
      </c>
      <c r="D25" s="272" t="s">
        <v>12</v>
      </c>
      <c r="E25" s="257" t="s">
        <v>323</v>
      </c>
      <c r="F25" s="258">
        <v>37.5</v>
      </c>
      <c r="G25" s="318">
        <v>4051</v>
      </c>
      <c r="H25" s="319">
        <v>4144</v>
      </c>
      <c r="I25" s="301">
        <f t="shared" si="6"/>
        <v>-93</v>
      </c>
      <c r="J25" s="301">
        <f t="shared" si="7"/>
        <v>-3487.5</v>
      </c>
      <c r="K25" s="301">
        <f t="shared" si="8"/>
        <v>-0.0034875</v>
      </c>
      <c r="L25" s="318">
        <v>10603</v>
      </c>
      <c r="M25" s="319">
        <v>10604</v>
      </c>
      <c r="N25" s="301">
        <f t="shared" si="9"/>
        <v>-1</v>
      </c>
      <c r="O25" s="301">
        <f t="shared" si="10"/>
        <v>-37.5</v>
      </c>
      <c r="P25" s="301">
        <f t="shared" si="11"/>
        <v>-3.75E-05</v>
      </c>
      <c r="Q25" s="429"/>
    </row>
    <row r="26" spans="1:17" ht="24" customHeight="1">
      <c r="A26" s="254">
        <v>11</v>
      </c>
      <c r="B26" s="84" t="s">
        <v>206</v>
      </c>
      <c r="C26" s="388">
        <v>4865067</v>
      </c>
      <c r="D26" s="272" t="s">
        <v>12</v>
      </c>
      <c r="E26" s="257" t="s">
        <v>323</v>
      </c>
      <c r="F26" s="258">
        <v>100</v>
      </c>
      <c r="G26" s="263">
        <v>78</v>
      </c>
      <c r="H26" s="264">
        <v>78</v>
      </c>
      <c r="I26" s="301">
        <f t="shared" si="6"/>
        <v>0</v>
      </c>
      <c r="J26" s="301">
        <f t="shared" si="7"/>
        <v>0</v>
      </c>
      <c r="K26" s="301">
        <f t="shared" si="8"/>
        <v>0</v>
      </c>
      <c r="L26" s="263">
        <v>79</v>
      </c>
      <c r="M26" s="264">
        <v>79</v>
      </c>
      <c r="N26" s="301">
        <f t="shared" si="9"/>
        <v>0</v>
      </c>
      <c r="O26" s="301">
        <f t="shared" si="10"/>
        <v>0</v>
      </c>
      <c r="P26" s="301">
        <f t="shared" si="11"/>
        <v>0</v>
      </c>
      <c r="Q26" s="429"/>
    </row>
    <row r="27" spans="1:17" ht="24" customHeight="1">
      <c r="A27" s="254">
        <v>12</v>
      </c>
      <c r="B27" s="84" t="s">
        <v>207</v>
      </c>
      <c r="C27" s="388">
        <v>4902562</v>
      </c>
      <c r="D27" s="272" t="s">
        <v>12</v>
      </c>
      <c r="E27" s="257" t="s">
        <v>323</v>
      </c>
      <c r="F27" s="258">
        <v>75</v>
      </c>
      <c r="G27" s="263">
        <v>4280</v>
      </c>
      <c r="H27" s="264">
        <v>4280</v>
      </c>
      <c r="I27" s="301">
        <f t="shared" si="6"/>
        <v>0</v>
      </c>
      <c r="J27" s="301">
        <f t="shared" si="7"/>
        <v>0</v>
      </c>
      <c r="K27" s="301">
        <f t="shared" si="8"/>
        <v>0</v>
      </c>
      <c r="L27" s="263">
        <v>36183</v>
      </c>
      <c r="M27" s="264">
        <v>34763</v>
      </c>
      <c r="N27" s="301">
        <f t="shared" si="9"/>
        <v>1420</v>
      </c>
      <c r="O27" s="301">
        <f t="shared" si="10"/>
        <v>106500</v>
      </c>
      <c r="P27" s="301">
        <f t="shared" si="11"/>
        <v>0.1065</v>
      </c>
      <c r="Q27" s="439"/>
    </row>
    <row r="28" spans="1:17" ht="19.5" customHeight="1">
      <c r="A28" s="254">
        <v>13</v>
      </c>
      <c r="B28" s="84" t="s">
        <v>207</v>
      </c>
      <c r="C28" s="467">
        <v>4902599</v>
      </c>
      <c r="D28" s="708" t="s">
        <v>12</v>
      </c>
      <c r="E28" s="257" t="s">
        <v>323</v>
      </c>
      <c r="F28" s="709">
        <v>1000</v>
      </c>
      <c r="G28" s="263">
        <v>7</v>
      </c>
      <c r="H28" s="264">
        <v>7</v>
      </c>
      <c r="I28" s="301">
        <f t="shared" si="6"/>
        <v>0</v>
      </c>
      <c r="J28" s="301">
        <f t="shared" si="7"/>
        <v>0</v>
      </c>
      <c r="K28" s="301">
        <f t="shared" si="8"/>
        <v>0</v>
      </c>
      <c r="L28" s="263">
        <v>105</v>
      </c>
      <c r="M28" s="264">
        <v>105</v>
      </c>
      <c r="N28" s="301">
        <f t="shared" si="9"/>
        <v>0</v>
      </c>
      <c r="O28" s="301">
        <f t="shared" si="10"/>
        <v>0</v>
      </c>
      <c r="P28" s="301">
        <f t="shared" si="11"/>
        <v>0</v>
      </c>
      <c r="Q28" s="443"/>
    </row>
    <row r="29" spans="1:17" ht="24" customHeight="1">
      <c r="A29" s="254">
        <v>14</v>
      </c>
      <c r="B29" s="84" t="s">
        <v>208</v>
      </c>
      <c r="C29" s="388">
        <v>4902552</v>
      </c>
      <c r="D29" s="272" t="s">
        <v>12</v>
      </c>
      <c r="E29" s="257" t="s">
        <v>323</v>
      </c>
      <c r="F29" s="710">
        <v>75</v>
      </c>
      <c r="G29" s="318">
        <v>783</v>
      </c>
      <c r="H29" s="319">
        <v>783</v>
      </c>
      <c r="I29" s="301">
        <f t="shared" si="6"/>
        <v>0</v>
      </c>
      <c r="J29" s="301">
        <f t="shared" si="7"/>
        <v>0</v>
      </c>
      <c r="K29" s="301">
        <f t="shared" si="8"/>
        <v>0</v>
      </c>
      <c r="L29" s="318">
        <v>1967</v>
      </c>
      <c r="M29" s="319">
        <v>1983</v>
      </c>
      <c r="N29" s="301">
        <f t="shared" si="9"/>
        <v>-16</v>
      </c>
      <c r="O29" s="301">
        <f t="shared" si="10"/>
        <v>-1200</v>
      </c>
      <c r="P29" s="301">
        <f t="shared" si="11"/>
        <v>-0.0012</v>
      </c>
      <c r="Q29" s="429"/>
    </row>
    <row r="30" spans="1:17" ht="24" customHeight="1">
      <c r="A30" s="254">
        <v>15</v>
      </c>
      <c r="B30" s="84" t="s">
        <v>208</v>
      </c>
      <c r="C30" s="388">
        <v>4865075</v>
      </c>
      <c r="D30" s="272" t="s">
        <v>12</v>
      </c>
      <c r="E30" s="257" t="s">
        <v>323</v>
      </c>
      <c r="F30" s="258">
        <v>100</v>
      </c>
      <c r="G30" s="318">
        <v>10283</v>
      </c>
      <c r="H30" s="319">
        <v>10283</v>
      </c>
      <c r="I30" s="301">
        <f t="shared" si="6"/>
        <v>0</v>
      </c>
      <c r="J30" s="301">
        <f t="shared" si="7"/>
        <v>0</v>
      </c>
      <c r="K30" s="301">
        <f t="shared" si="8"/>
        <v>0</v>
      </c>
      <c r="L30" s="318">
        <v>4790</v>
      </c>
      <c r="M30" s="319">
        <v>4555</v>
      </c>
      <c r="N30" s="301">
        <f t="shared" si="9"/>
        <v>235</v>
      </c>
      <c r="O30" s="301">
        <f t="shared" si="10"/>
        <v>23500</v>
      </c>
      <c r="P30" s="301">
        <f t="shared" si="11"/>
        <v>0.0235</v>
      </c>
      <c r="Q30" s="438"/>
    </row>
    <row r="31" spans="1:17" ht="19.5" customHeight="1" thickBot="1">
      <c r="A31" s="68"/>
      <c r="B31" s="69"/>
      <c r="C31" s="70"/>
      <c r="D31" s="71"/>
      <c r="E31" s="72"/>
      <c r="F31" s="72"/>
      <c r="G31" s="73"/>
      <c r="H31" s="469"/>
      <c r="I31" s="469"/>
      <c r="J31" s="469"/>
      <c r="K31" s="607"/>
      <c r="L31" s="608"/>
      <c r="M31" s="469"/>
      <c r="N31" s="469"/>
      <c r="O31" s="469"/>
      <c r="P31" s="609"/>
      <c r="Q31" s="515"/>
    </row>
    <row r="32" spans="1:16" ht="13.5" thickTop="1">
      <c r="A32" s="67"/>
      <c r="B32" s="75"/>
      <c r="C32" s="59"/>
      <c r="D32" s="61"/>
      <c r="E32" s="60"/>
      <c r="F32" s="60"/>
      <c r="G32" s="76"/>
      <c r="H32" s="575"/>
      <c r="I32" s="374"/>
      <c r="J32" s="374"/>
      <c r="K32" s="600"/>
      <c r="L32" s="575"/>
      <c r="M32" s="575"/>
      <c r="N32" s="374"/>
      <c r="O32" s="374"/>
      <c r="P32" s="610"/>
    </row>
    <row r="33" spans="1:16" ht="12.75">
      <c r="A33" s="67"/>
      <c r="B33" s="75"/>
      <c r="C33" s="59"/>
      <c r="D33" s="61"/>
      <c r="E33" s="60"/>
      <c r="F33" s="60"/>
      <c r="G33" s="76"/>
      <c r="H33" s="575"/>
      <c r="I33" s="374"/>
      <c r="J33" s="374"/>
      <c r="K33" s="600"/>
      <c r="L33" s="575"/>
      <c r="M33" s="575"/>
      <c r="N33" s="374"/>
      <c r="O33" s="374"/>
      <c r="P33" s="610"/>
    </row>
    <row r="34" spans="1:16" ht="12.75">
      <c r="A34" s="575"/>
      <c r="B34" s="466"/>
      <c r="C34" s="466"/>
      <c r="D34" s="466"/>
      <c r="E34" s="466"/>
      <c r="F34" s="466"/>
      <c r="G34" s="466"/>
      <c r="H34" s="466"/>
      <c r="I34" s="466"/>
      <c r="J34" s="466"/>
      <c r="K34" s="611"/>
      <c r="L34" s="466"/>
      <c r="M34" s="466"/>
      <c r="N34" s="466"/>
      <c r="O34" s="466"/>
      <c r="P34" s="612"/>
    </row>
    <row r="35" spans="1:16" ht="20.25">
      <c r="A35" s="161"/>
      <c r="B35" s="604" t="s">
        <v>209</v>
      </c>
      <c r="C35" s="613"/>
      <c r="D35" s="613"/>
      <c r="E35" s="613"/>
      <c r="F35" s="613"/>
      <c r="G35" s="613"/>
      <c r="H35" s="613"/>
      <c r="I35" s="613"/>
      <c r="J35" s="613"/>
      <c r="K35" s="835">
        <f>SUM(K24:K31)</f>
        <v>-0.0034875</v>
      </c>
      <c r="L35" s="614"/>
      <c r="M35" s="614"/>
      <c r="N35" s="614"/>
      <c r="O35" s="614"/>
      <c r="P35" s="836">
        <f>SUM(P24:P31)</f>
        <v>0.1287625</v>
      </c>
    </row>
    <row r="36" spans="1:16" ht="20.25">
      <c r="A36" s="91"/>
      <c r="B36" s="604" t="s">
        <v>210</v>
      </c>
      <c r="C36" s="606"/>
      <c r="D36" s="606"/>
      <c r="E36" s="606"/>
      <c r="F36" s="606"/>
      <c r="G36" s="606"/>
      <c r="H36" s="606"/>
      <c r="I36" s="606"/>
      <c r="J36" s="606"/>
      <c r="K36" s="822">
        <f>K20</f>
        <v>-0.23875999999999997</v>
      </c>
      <c r="L36" s="614"/>
      <c r="M36" s="614"/>
      <c r="N36" s="614"/>
      <c r="O36" s="614"/>
      <c r="P36" s="615">
        <f>P20</f>
        <v>-0.0002</v>
      </c>
    </row>
    <row r="37" spans="1:16" ht="18">
      <c r="A37" s="91"/>
      <c r="B37" s="84"/>
      <c r="C37" s="87"/>
      <c r="D37" s="87"/>
      <c r="E37" s="87"/>
      <c r="F37" s="87"/>
      <c r="G37" s="87"/>
      <c r="H37" s="87"/>
      <c r="I37" s="87"/>
      <c r="J37" s="87"/>
      <c r="K37" s="823"/>
      <c r="L37" s="616"/>
      <c r="M37" s="616"/>
      <c r="N37" s="616"/>
      <c r="O37" s="616"/>
      <c r="P37" s="617"/>
    </row>
    <row r="38" spans="1:16" ht="3" customHeight="1">
      <c r="A38" s="91"/>
      <c r="B38" s="84"/>
      <c r="C38" s="87"/>
      <c r="D38" s="87"/>
      <c r="E38" s="87"/>
      <c r="F38" s="87"/>
      <c r="G38" s="87"/>
      <c r="H38" s="87"/>
      <c r="I38" s="87"/>
      <c r="J38" s="87"/>
      <c r="K38" s="823"/>
      <c r="L38" s="616"/>
      <c r="M38" s="616"/>
      <c r="N38" s="616"/>
      <c r="O38" s="616"/>
      <c r="P38" s="617"/>
    </row>
    <row r="39" spans="1:16" ht="23.25">
      <c r="A39" s="91"/>
      <c r="B39" s="371" t="s">
        <v>212</v>
      </c>
      <c r="C39" s="618"/>
      <c r="D39" s="3"/>
      <c r="E39" s="3"/>
      <c r="F39" s="3"/>
      <c r="G39" s="3"/>
      <c r="H39" s="3"/>
      <c r="I39" s="3"/>
      <c r="J39" s="3"/>
      <c r="K39" s="824">
        <f>SUM(K35:K38)</f>
        <v>-0.24224749999999998</v>
      </c>
      <c r="L39" s="619"/>
      <c r="M39" s="619"/>
      <c r="N39" s="619"/>
      <c r="O39" s="619"/>
      <c r="P39" s="620">
        <f>SUM(P35:P38)</f>
        <v>0.1285625</v>
      </c>
    </row>
    <row r="40" ht="12.75">
      <c r="K40" s="621"/>
    </row>
    <row r="41" ht="13.5" thickBot="1">
      <c r="K41" s="621"/>
    </row>
    <row r="42" spans="1:17" ht="12.75">
      <c r="A42" s="521"/>
      <c r="B42" s="522"/>
      <c r="C42" s="522"/>
      <c r="D42" s="522"/>
      <c r="E42" s="522"/>
      <c r="F42" s="522"/>
      <c r="G42" s="522"/>
      <c r="H42" s="516"/>
      <c r="I42" s="516"/>
      <c r="J42" s="516"/>
      <c r="K42" s="516"/>
      <c r="L42" s="516"/>
      <c r="M42" s="516"/>
      <c r="N42" s="516"/>
      <c r="O42" s="516"/>
      <c r="P42" s="516"/>
      <c r="Q42" s="517"/>
    </row>
    <row r="43" spans="1:17" ht="23.25">
      <c r="A43" s="523" t="s">
        <v>304</v>
      </c>
      <c r="B43" s="524"/>
      <c r="C43" s="524"/>
      <c r="D43" s="524"/>
      <c r="E43" s="524"/>
      <c r="F43" s="524"/>
      <c r="G43" s="524"/>
      <c r="H43" s="458"/>
      <c r="I43" s="458"/>
      <c r="J43" s="458"/>
      <c r="K43" s="458"/>
      <c r="L43" s="458"/>
      <c r="M43" s="458"/>
      <c r="N43" s="458"/>
      <c r="O43" s="458"/>
      <c r="P43" s="458"/>
      <c r="Q43" s="518"/>
    </row>
    <row r="44" spans="1:17" ht="12.75">
      <c r="A44" s="525"/>
      <c r="B44" s="524"/>
      <c r="C44" s="524"/>
      <c r="D44" s="524"/>
      <c r="E44" s="524"/>
      <c r="F44" s="524"/>
      <c r="G44" s="524"/>
      <c r="H44" s="458"/>
      <c r="I44" s="458"/>
      <c r="J44" s="458"/>
      <c r="K44" s="458"/>
      <c r="L44" s="458"/>
      <c r="M44" s="458"/>
      <c r="N44" s="458"/>
      <c r="O44" s="458"/>
      <c r="P44" s="458"/>
      <c r="Q44" s="518"/>
    </row>
    <row r="45" spans="1:17" ht="18">
      <c r="A45" s="526"/>
      <c r="B45" s="527"/>
      <c r="C45" s="527"/>
      <c r="D45" s="527"/>
      <c r="E45" s="527"/>
      <c r="F45" s="527"/>
      <c r="G45" s="527"/>
      <c r="H45" s="458"/>
      <c r="I45" s="458"/>
      <c r="J45" s="514"/>
      <c r="K45" s="622" t="s">
        <v>316</v>
      </c>
      <c r="L45" s="458"/>
      <c r="M45" s="458"/>
      <c r="N45" s="458"/>
      <c r="O45" s="458"/>
      <c r="P45" s="623" t="s">
        <v>317</v>
      </c>
      <c r="Q45" s="518"/>
    </row>
    <row r="46" spans="1:17" ht="12.75">
      <c r="A46" s="529"/>
      <c r="B46" s="91"/>
      <c r="C46" s="91"/>
      <c r="D46" s="91"/>
      <c r="E46" s="91"/>
      <c r="F46" s="91"/>
      <c r="G46" s="91"/>
      <c r="H46" s="458"/>
      <c r="I46" s="458"/>
      <c r="J46" s="458"/>
      <c r="K46" s="458"/>
      <c r="L46" s="458"/>
      <c r="M46" s="458"/>
      <c r="N46" s="458"/>
      <c r="O46" s="458"/>
      <c r="P46" s="458"/>
      <c r="Q46" s="518"/>
    </row>
    <row r="47" spans="1:17" ht="12.75">
      <c r="A47" s="529"/>
      <c r="B47" s="91"/>
      <c r="C47" s="91"/>
      <c r="D47" s="91"/>
      <c r="E47" s="91"/>
      <c r="F47" s="91"/>
      <c r="G47" s="91"/>
      <c r="H47" s="458"/>
      <c r="I47" s="458"/>
      <c r="J47" s="458"/>
      <c r="K47" s="458"/>
      <c r="L47" s="458"/>
      <c r="M47" s="458"/>
      <c r="N47" s="458"/>
      <c r="O47" s="458"/>
      <c r="P47" s="458"/>
      <c r="Q47" s="518"/>
    </row>
    <row r="48" spans="1:17" ht="23.25">
      <c r="A48" s="523" t="s">
        <v>307</v>
      </c>
      <c r="B48" s="531"/>
      <c r="C48" s="531"/>
      <c r="D48" s="532"/>
      <c r="E48" s="532"/>
      <c r="F48" s="533"/>
      <c r="G48" s="532"/>
      <c r="H48" s="458"/>
      <c r="I48" s="458"/>
      <c r="J48" s="458"/>
      <c r="K48" s="624">
        <f>K39</f>
        <v>-0.24224749999999998</v>
      </c>
      <c r="L48" s="527" t="s">
        <v>305</v>
      </c>
      <c r="M48" s="458"/>
      <c r="N48" s="458"/>
      <c r="O48" s="458"/>
      <c r="P48" s="624">
        <f>P39</f>
        <v>0.1285625</v>
      </c>
      <c r="Q48" s="625" t="s">
        <v>305</v>
      </c>
    </row>
    <row r="49" spans="1:17" ht="23.25">
      <c r="A49" s="626"/>
      <c r="B49" s="537"/>
      <c r="C49" s="537"/>
      <c r="D49" s="524"/>
      <c r="E49" s="524"/>
      <c r="F49" s="538"/>
      <c r="G49" s="524"/>
      <c r="H49" s="458"/>
      <c r="I49" s="458"/>
      <c r="J49" s="458"/>
      <c r="K49" s="619"/>
      <c r="L49" s="587"/>
      <c r="M49" s="458"/>
      <c r="N49" s="458"/>
      <c r="O49" s="458"/>
      <c r="P49" s="619"/>
      <c r="Q49" s="627"/>
    </row>
    <row r="50" spans="1:17" ht="23.25">
      <c r="A50" s="628" t="s">
        <v>306</v>
      </c>
      <c r="B50" s="43"/>
      <c r="C50" s="43"/>
      <c r="D50" s="524"/>
      <c r="E50" s="524"/>
      <c r="F50" s="541"/>
      <c r="G50" s="532"/>
      <c r="H50" s="458"/>
      <c r="I50" s="458"/>
      <c r="J50" s="458"/>
      <c r="K50" s="624">
        <f>'STEPPED UP GENCO'!K45</f>
        <v>-0.19676859429921</v>
      </c>
      <c r="L50" s="527" t="s">
        <v>305</v>
      </c>
      <c r="M50" s="458"/>
      <c r="N50" s="458"/>
      <c r="O50" s="458"/>
      <c r="P50" s="624">
        <f>'STEPPED UP GENCO'!P45</f>
        <v>-0.00018561039966999998</v>
      </c>
      <c r="Q50" s="625" t="s">
        <v>305</v>
      </c>
    </row>
    <row r="51" spans="1:17" ht="6.75" customHeight="1">
      <c r="A51" s="542"/>
      <c r="B51" s="458"/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518"/>
    </row>
    <row r="52" spans="1:17" ht="6.75" customHeight="1">
      <c r="A52" s="542"/>
      <c r="B52" s="458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18"/>
    </row>
    <row r="53" spans="1:17" ht="6.75" customHeight="1">
      <c r="A53" s="542"/>
      <c r="B53" s="458"/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518"/>
    </row>
    <row r="54" spans="1:17" ht="26.25" customHeight="1">
      <c r="A54" s="542"/>
      <c r="B54" s="458"/>
      <c r="C54" s="458"/>
      <c r="D54" s="458"/>
      <c r="E54" s="458"/>
      <c r="F54" s="458"/>
      <c r="G54" s="458"/>
      <c r="H54" s="531"/>
      <c r="I54" s="531"/>
      <c r="J54" s="629" t="s">
        <v>308</v>
      </c>
      <c r="K54" s="624">
        <f>SUM(K48:K53)</f>
        <v>-0.43901609429920996</v>
      </c>
      <c r="L54" s="630" t="s">
        <v>305</v>
      </c>
      <c r="M54" s="280"/>
      <c r="N54" s="280"/>
      <c r="O54" s="280"/>
      <c r="P54" s="624">
        <f>SUM(P48:P53)</f>
        <v>0.12837688960033</v>
      </c>
      <c r="Q54" s="630" t="s">
        <v>305</v>
      </c>
    </row>
    <row r="55" spans="1:17" ht="3" customHeight="1" thickBot="1">
      <c r="A55" s="543"/>
      <c r="B55" s="519"/>
      <c r="C55" s="519"/>
      <c r="D55" s="519"/>
      <c r="E55" s="519"/>
      <c r="F55" s="519"/>
      <c r="G55" s="519"/>
      <c r="H55" s="519"/>
      <c r="I55" s="519"/>
      <c r="J55" s="519"/>
      <c r="K55" s="519"/>
      <c r="L55" s="519"/>
      <c r="M55" s="519"/>
      <c r="N55" s="519"/>
      <c r="O55" s="519"/>
      <c r="P55" s="519"/>
      <c r="Q55" s="520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view="pageBreakPreview" zoomScale="118" zoomScaleSheetLayoutView="118" zoomScalePageLayoutView="0" workbookViewId="0" topLeftCell="A1">
      <selection activeCell="Q14" sqref="Q1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6.28125" style="0" customWidth="1"/>
    <col min="6" max="6" width="4.8515625" style="0" customWidth="1"/>
    <col min="7" max="8" width="8.421875" style="0" customWidth="1"/>
    <col min="9" max="9" width="4.421875" style="0" customWidth="1"/>
    <col min="10" max="10" width="6.57421875" style="0" customWidth="1"/>
    <col min="11" max="12" width="8.421875" style="0" customWidth="1"/>
    <col min="13" max="13" width="8.57421875" style="0" customWidth="1"/>
    <col min="14" max="14" width="6.140625" style="0" customWidth="1"/>
    <col min="15" max="15" width="7.7109375" style="0" customWidth="1"/>
    <col min="16" max="16" width="8.57421875" style="0" customWidth="1"/>
    <col min="17" max="17" width="8.140625" style="0" customWidth="1"/>
    <col min="18" max="18" width="1.1484375" style="0" hidden="1" customWidth="1"/>
  </cols>
  <sheetData>
    <row r="1" spans="1:17" ht="12.75">
      <c r="A1" s="655" t="s">
        <v>216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</row>
    <row r="2" spans="1:17" ht="12.75">
      <c r="A2" s="657" t="s">
        <v>217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838" t="str">
        <f>NDPL!Q1</f>
        <v>DECEMBER-2021</v>
      </c>
      <c r="Q2" s="838"/>
    </row>
    <row r="3" spans="1:17" ht="12.75">
      <c r="A3" s="657" t="s">
        <v>425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</row>
    <row r="4" spans="1:17" ht="13.5" thickBot="1">
      <c r="A4" s="656"/>
      <c r="B4" s="656"/>
      <c r="C4" s="656"/>
      <c r="D4" s="656"/>
      <c r="E4" s="656"/>
      <c r="F4" s="656"/>
      <c r="G4" s="658"/>
      <c r="H4" s="658"/>
      <c r="I4" s="659" t="s">
        <v>372</v>
      </c>
      <c r="J4" s="658"/>
      <c r="K4" s="658"/>
      <c r="L4" s="658"/>
      <c r="M4" s="658"/>
      <c r="N4" s="659" t="s">
        <v>373</v>
      </c>
      <c r="O4" s="658"/>
      <c r="P4" s="658"/>
      <c r="Q4" s="656"/>
    </row>
    <row r="5" spans="1:17" s="730" customFormat="1" ht="46.5" thickBot="1" thickTop="1">
      <c r="A5" s="726" t="s">
        <v>8</v>
      </c>
      <c r="B5" s="728" t="s">
        <v>9</v>
      </c>
      <c r="C5" s="727" t="s">
        <v>1</v>
      </c>
      <c r="D5" s="727" t="s">
        <v>2</v>
      </c>
      <c r="E5" s="727" t="s">
        <v>3</v>
      </c>
      <c r="F5" s="727" t="s">
        <v>10</v>
      </c>
      <c r="G5" s="726" t="str">
        <f>NDPL!G5</f>
        <v>FINAL READING 31/12/2021</v>
      </c>
      <c r="H5" s="727" t="str">
        <f>NDPL!H5</f>
        <v>INTIAL READING 01/12/2021</v>
      </c>
      <c r="I5" s="727" t="s">
        <v>4</v>
      </c>
      <c r="J5" s="727" t="s">
        <v>5</v>
      </c>
      <c r="K5" s="727" t="s">
        <v>6</v>
      </c>
      <c r="L5" s="726" t="str">
        <f>NDPL!G5</f>
        <v>FINAL READING 31/12/2021</v>
      </c>
      <c r="M5" s="727" t="str">
        <f>NDPL!H5</f>
        <v>INTIAL READING 01/12/2021</v>
      </c>
      <c r="N5" s="727" t="s">
        <v>4</v>
      </c>
      <c r="O5" s="727" t="s">
        <v>5</v>
      </c>
      <c r="P5" s="727" t="s">
        <v>6</v>
      </c>
      <c r="Q5" s="729" t="s">
        <v>286</v>
      </c>
    </row>
    <row r="6" spans="1:17" ht="14.25" thickBot="1" thickTop="1">
      <c r="A6" s="656"/>
      <c r="B6" s="656"/>
      <c r="C6" s="656"/>
      <c r="D6" s="656"/>
      <c r="E6" s="656"/>
      <c r="F6" s="656"/>
      <c r="G6" s="656"/>
      <c r="H6" s="656"/>
      <c r="I6" s="656"/>
      <c r="J6" s="656"/>
      <c r="K6" s="656"/>
      <c r="L6" s="656"/>
      <c r="M6" s="656"/>
      <c r="N6" s="656"/>
      <c r="O6" s="656"/>
      <c r="P6" s="656"/>
      <c r="Q6" s="656"/>
    </row>
    <row r="7" spans="1:17" ht="13.5" thickTop="1">
      <c r="A7" s="660" t="s">
        <v>424</v>
      </c>
      <c r="B7" s="661"/>
      <c r="C7" s="662"/>
      <c r="D7" s="662"/>
      <c r="E7" s="662"/>
      <c r="F7" s="662"/>
      <c r="G7" s="663"/>
      <c r="H7" s="664"/>
      <c r="I7" s="664"/>
      <c r="J7" s="664"/>
      <c r="K7" s="665"/>
      <c r="L7" s="666"/>
      <c r="M7" s="662"/>
      <c r="N7" s="664"/>
      <c r="O7" s="664"/>
      <c r="P7" s="667"/>
      <c r="Q7" s="668"/>
    </row>
    <row r="8" spans="1:17" ht="12.75">
      <c r="A8" s="669" t="s">
        <v>198</v>
      </c>
      <c r="B8" s="656"/>
      <c r="C8" s="656"/>
      <c r="D8" s="656"/>
      <c r="E8" s="656"/>
      <c r="F8" s="656"/>
      <c r="G8" s="670"/>
      <c r="H8" s="671"/>
      <c r="I8" s="672"/>
      <c r="J8" s="672"/>
      <c r="K8" s="673"/>
      <c r="L8" s="674"/>
      <c r="M8" s="672"/>
      <c r="N8" s="672"/>
      <c r="O8" s="672"/>
      <c r="P8" s="675"/>
      <c r="Q8" s="455"/>
    </row>
    <row r="9" spans="1:17" ht="12.75">
      <c r="A9" s="676" t="s">
        <v>426</v>
      </c>
      <c r="B9" s="656"/>
      <c r="C9" s="656"/>
      <c r="D9" s="656"/>
      <c r="E9" s="656"/>
      <c r="F9" s="656"/>
      <c r="G9" s="670"/>
      <c r="H9" s="671"/>
      <c r="I9" s="672"/>
      <c r="J9" s="672"/>
      <c r="K9" s="673"/>
      <c r="L9" s="674"/>
      <c r="M9" s="672"/>
      <c r="N9" s="672"/>
      <c r="O9" s="672"/>
      <c r="P9" s="675"/>
      <c r="Q9" s="455"/>
    </row>
    <row r="10" spans="1:17" s="425" customFormat="1" ht="12.75">
      <c r="A10" s="677">
        <v>1</v>
      </c>
      <c r="B10" s="679" t="s">
        <v>449</v>
      </c>
      <c r="C10" s="678">
        <v>4864952</v>
      </c>
      <c r="D10" s="723" t="s">
        <v>12</v>
      </c>
      <c r="E10" s="724" t="s">
        <v>323</v>
      </c>
      <c r="F10" s="678">
        <v>625</v>
      </c>
      <c r="G10" s="677">
        <v>991056</v>
      </c>
      <c r="H10" s="53">
        <v>990845</v>
      </c>
      <c r="I10" s="53">
        <f>G10-H10</f>
        <v>211</v>
      </c>
      <c r="J10" s="53">
        <f>$F10*I10</f>
        <v>131875</v>
      </c>
      <c r="K10" s="53">
        <f>J10/1000000</f>
        <v>0.131875</v>
      </c>
      <c r="L10" s="677">
        <v>267</v>
      </c>
      <c r="M10" s="53">
        <v>206</v>
      </c>
      <c r="N10" s="53">
        <f>L10-M10</f>
        <v>61</v>
      </c>
      <c r="O10" s="53">
        <f>$F10*N10</f>
        <v>38125</v>
      </c>
      <c r="P10" s="53">
        <f>O10/1000000</f>
        <v>0.038125</v>
      </c>
      <c r="Q10" s="455"/>
    </row>
    <row r="11" spans="1:17" s="425" customFormat="1" ht="12.75">
      <c r="A11" s="677">
        <v>2</v>
      </c>
      <c r="B11" s="679" t="s">
        <v>450</v>
      </c>
      <c r="C11" s="678">
        <v>4865039</v>
      </c>
      <c r="D11" s="723" t="s">
        <v>12</v>
      </c>
      <c r="E11" s="724" t="s">
        <v>323</v>
      </c>
      <c r="F11" s="678">
        <v>500</v>
      </c>
      <c r="G11" s="677">
        <v>999687</v>
      </c>
      <c r="H11" s="53">
        <v>999709</v>
      </c>
      <c r="I11" s="53">
        <f>G11-H11</f>
        <v>-22</v>
      </c>
      <c r="J11" s="53">
        <f>$F11*I11</f>
        <v>-11000</v>
      </c>
      <c r="K11" s="53">
        <f>J11/1000000</f>
        <v>-0.011</v>
      </c>
      <c r="L11" s="677">
        <v>45</v>
      </c>
      <c r="M11" s="53">
        <v>49</v>
      </c>
      <c r="N11" s="53">
        <f>L11-M11</f>
        <v>-4</v>
      </c>
      <c r="O11" s="53">
        <f>$F11*N11</f>
        <v>-2000</v>
      </c>
      <c r="P11" s="53">
        <f>O11/1000000</f>
        <v>-0.002</v>
      </c>
      <c r="Q11" s="455"/>
    </row>
    <row r="12" spans="1:17" ht="12.75">
      <c r="A12" s="669" t="s">
        <v>111</v>
      </c>
      <c r="B12" s="669"/>
      <c r="C12" s="678"/>
      <c r="D12" s="723"/>
      <c r="E12" s="724"/>
      <c r="F12" s="678"/>
      <c r="G12" s="677"/>
      <c r="H12" s="53"/>
      <c r="I12" s="53"/>
      <c r="J12" s="53"/>
      <c r="K12" s="53"/>
      <c r="L12" s="677"/>
      <c r="M12" s="53"/>
      <c r="N12" s="53"/>
      <c r="O12" s="53"/>
      <c r="P12" s="53"/>
      <c r="Q12" s="455"/>
    </row>
    <row r="13" spans="1:17" s="425" customFormat="1" ht="12.75">
      <c r="A13" s="677">
        <v>1</v>
      </c>
      <c r="B13" s="679" t="s">
        <v>449</v>
      </c>
      <c r="C13" s="678">
        <v>5295160</v>
      </c>
      <c r="D13" s="723" t="s">
        <v>12</v>
      </c>
      <c r="E13" s="724" t="s">
        <v>323</v>
      </c>
      <c r="F13" s="678">
        <v>800</v>
      </c>
      <c r="G13" s="677">
        <v>1001852</v>
      </c>
      <c r="H13" s="53">
        <v>999698</v>
      </c>
      <c r="I13" s="53">
        <f>G13-H13</f>
        <v>2154</v>
      </c>
      <c r="J13" s="53">
        <f>$F13*I13</f>
        <v>1723200</v>
      </c>
      <c r="K13" s="53">
        <f>J13/1000000</f>
        <v>1.7232</v>
      </c>
      <c r="L13" s="677">
        <v>6224</v>
      </c>
      <c r="M13" s="53">
        <v>6224</v>
      </c>
      <c r="N13" s="53">
        <f>L13-M13</f>
        <v>0</v>
      </c>
      <c r="O13" s="53">
        <f>$F13*N13</f>
        <v>0</v>
      </c>
      <c r="P13" s="53">
        <f>O13/1000000</f>
        <v>0</v>
      </c>
      <c r="Q13" s="455"/>
    </row>
    <row r="14" spans="1:17" s="425" customFormat="1" ht="12.75">
      <c r="A14" s="53"/>
      <c r="B14" s="679"/>
      <c r="C14" s="678"/>
      <c r="D14" s="723"/>
      <c r="E14" s="724"/>
      <c r="F14" s="678">
        <v>800</v>
      </c>
      <c r="G14" s="677">
        <v>999428</v>
      </c>
      <c r="H14" s="53">
        <v>999075</v>
      </c>
      <c r="I14" s="53">
        <f>G14-H14</f>
        <v>353</v>
      </c>
      <c r="J14" s="53">
        <f>$F14*I14</f>
        <v>282400</v>
      </c>
      <c r="K14" s="53">
        <f>J14/1000000</f>
        <v>0.2824</v>
      </c>
      <c r="L14" s="677"/>
      <c r="M14" s="53"/>
      <c r="N14" s="53"/>
      <c r="O14" s="53"/>
      <c r="P14" s="53"/>
      <c r="Q14" s="455"/>
    </row>
    <row r="15" spans="1:17" s="425" customFormat="1" ht="12.75">
      <c r="A15" s="748" t="s">
        <v>465</v>
      </c>
      <c r="B15" s="669"/>
      <c r="C15" s="678"/>
      <c r="D15" s="723"/>
      <c r="E15" s="724"/>
      <c r="F15" s="678"/>
      <c r="G15" s="677"/>
      <c r="H15" s="53"/>
      <c r="I15" s="53"/>
      <c r="J15" s="53"/>
      <c r="K15" s="53"/>
      <c r="L15" s="677"/>
      <c r="M15" s="53"/>
      <c r="N15" s="53"/>
      <c r="O15" s="53"/>
      <c r="P15" s="53"/>
      <c r="Q15" s="455"/>
    </row>
    <row r="16" spans="1:17" s="425" customFormat="1" ht="12.75">
      <c r="A16" s="677">
        <v>1</v>
      </c>
      <c r="B16" s="679" t="s">
        <v>456</v>
      </c>
      <c r="C16" s="819" t="s">
        <v>464</v>
      </c>
      <c r="D16" s="820" t="s">
        <v>462</v>
      </c>
      <c r="E16" s="724" t="s">
        <v>323</v>
      </c>
      <c r="F16" s="678">
        <v>-1</v>
      </c>
      <c r="G16" s="677">
        <v>58410</v>
      </c>
      <c r="H16" s="53">
        <v>58330</v>
      </c>
      <c r="I16" s="672">
        <f>G16-H16</f>
        <v>80</v>
      </c>
      <c r="J16" s="672">
        <f>$F16*I16</f>
        <v>-80</v>
      </c>
      <c r="K16" s="817">
        <f>J16/1000000</f>
        <v>-8E-05</v>
      </c>
      <c r="L16" s="677">
        <v>230070</v>
      </c>
      <c r="M16" s="53">
        <v>224590</v>
      </c>
      <c r="N16" s="672">
        <f>L16-M16</f>
        <v>5480</v>
      </c>
      <c r="O16" s="672">
        <f>$F16*N16</f>
        <v>-5480</v>
      </c>
      <c r="P16" s="675">
        <f>O16/1000000</f>
        <v>-0.00548</v>
      </c>
      <c r="Q16" s="821"/>
    </row>
    <row r="17" spans="1:17" s="425" customFormat="1" ht="12.75">
      <c r="A17" s="677">
        <v>2</v>
      </c>
      <c r="B17" s="679" t="s">
        <v>457</v>
      </c>
      <c r="C17" s="819" t="s">
        <v>461</v>
      </c>
      <c r="D17" s="820" t="s">
        <v>462</v>
      </c>
      <c r="E17" s="724" t="s">
        <v>323</v>
      </c>
      <c r="F17" s="678">
        <v>-1</v>
      </c>
      <c r="G17" s="677">
        <v>32310</v>
      </c>
      <c r="H17" s="53">
        <v>32290</v>
      </c>
      <c r="I17" s="672">
        <f>G17-H17</f>
        <v>20</v>
      </c>
      <c r="J17" s="672">
        <f>$F17*I17</f>
        <v>-20</v>
      </c>
      <c r="K17" s="817">
        <f>J17/1000000</f>
        <v>-2E-05</v>
      </c>
      <c r="L17" s="677">
        <v>393609</v>
      </c>
      <c r="M17" s="53">
        <v>378689</v>
      </c>
      <c r="N17" s="672">
        <f>L17-M17</f>
        <v>14920</v>
      </c>
      <c r="O17" s="672">
        <f>$F17*N17</f>
        <v>-14920</v>
      </c>
      <c r="P17" s="675">
        <f>O17/1000000</f>
        <v>-0.01492</v>
      </c>
      <c r="Q17" s="821"/>
    </row>
    <row r="18" spans="1:17" s="425" customFormat="1" ht="12.75">
      <c r="A18" s="677">
        <v>3</v>
      </c>
      <c r="B18" s="679" t="s">
        <v>458</v>
      </c>
      <c r="C18" s="819" t="s">
        <v>463</v>
      </c>
      <c r="D18" s="820" t="s">
        <v>462</v>
      </c>
      <c r="E18" s="724" t="s">
        <v>323</v>
      </c>
      <c r="F18" s="678">
        <v>-1</v>
      </c>
      <c r="G18" s="677">
        <v>129600</v>
      </c>
      <c r="H18" s="53">
        <v>129400</v>
      </c>
      <c r="I18" s="672">
        <f>G18-H18</f>
        <v>200</v>
      </c>
      <c r="J18" s="672">
        <f>$F18*I18</f>
        <v>-200</v>
      </c>
      <c r="K18" s="817">
        <f>J18/1000000</f>
        <v>-0.0002</v>
      </c>
      <c r="L18" s="677">
        <v>1240099</v>
      </c>
      <c r="M18" s="53">
        <v>1184400</v>
      </c>
      <c r="N18" s="672">
        <f>L18-M18</f>
        <v>55699</v>
      </c>
      <c r="O18" s="672">
        <f>$F18*N18</f>
        <v>-55699</v>
      </c>
      <c r="P18" s="675">
        <f>O18/1000000</f>
        <v>-0.055699</v>
      </c>
      <c r="Q18" s="821"/>
    </row>
    <row r="19" spans="1:17" s="425" customFormat="1" ht="15">
      <c r="A19" s="677"/>
      <c r="B19" s="679"/>
      <c r="C19" s="678"/>
      <c r="D19" s="723"/>
      <c r="E19" s="724"/>
      <c r="F19" s="678"/>
      <c r="G19" s="318"/>
      <c r="H19" s="319"/>
      <c r="I19" s="672"/>
      <c r="J19" s="672"/>
      <c r="K19" s="725"/>
      <c r="L19" s="318"/>
      <c r="M19" s="319"/>
      <c r="N19" s="672"/>
      <c r="O19" s="672"/>
      <c r="P19" s="675"/>
      <c r="Q19" s="455"/>
    </row>
    <row r="20" spans="1:18" s="17" customFormat="1" ht="13.5" thickBot="1">
      <c r="A20" s="680"/>
      <c r="B20" s="681" t="s">
        <v>210</v>
      </c>
      <c r="C20" s="682"/>
      <c r="D20" s="683"/>
      <c r="E20" s="682"/>
      <c r="F20" s="684"/>
      <c r="G20" s="685"/>
      <c r="H20" s="686"/>
      <c r="I20" s="686"/>
      <c r="J20" s="686"/>
      <c r="K20" s="687">
        <f>SUM(K10:K19)</f>
        <v>2.126175</v>
      </c>
      <c r="L20" s="685"/>
      <c r="M20" s="686"/>
      <c r="N20" s="686"/>
      <c r="O20" s="686"/>
      <c r="P20" s="687">
        <f>SUM(P10:P19)</f>
        <v>-0.039973999999999996</v>
      </c>
      <c r="Q20" s="688"/>
      <c r="R20"/>
    </row>
    <row r="22" spans="1:16" ht="12.75">
      <c r="A22" s="103" t="s">
        <v>306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>
        <f>'STEPPED UP GENCO'!K46</f>
        <v>-0.11502519740505</v>
      </c>
      <c r="P22" s="103">
        <f>'STEPPED UP GENCO'!P46</f>
        <v>-0.00010850244134999999</v>
      </c>
    </row>
    <row r="23" spans="1:10" ht="12.75">
      <c r="A23" s="103"/>
      <c r="B23" s="103"/>
      <c r="C23" s="103"/>
      <c r="D23" s="103"/>
      <c r="E23" s="103"/>
      <c r="F23" s="103"/>
      <c r="G23" s="103"/>
      <c r="H23" s="103"/>
      <c r="I23" s="103"/>
      <c r="J23" s="103"/>
    </row>
    <row r="24" spans="1:16" ht="12.75">
      <c r="A24" s="103" t="s">
        <v>455</v>
      </c>
      <c r="B24" s="103"/>
      <c r="C24" s="103"/>
      <c r="D24" s="103"/>
      <c r="E24" s="103"/>
      <c r="F24" s="103"/>
      <c r="G24" s="103"/>
      <c r="H24" s="103"/>
      <c r="I24" s="103"/>
      <c r="J24" s="103"/>
      <c r="K24" s="744">
        <f>SUM(K20:K22)</f>
        <v>2.01114980259495</v>
      </c>
      <c r="P24" s="744">
        <f>SUM(P20:P22)</f>
        <v>-0.04008250244135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67" zoomScaleNormal="85" zoomScaleSheetLayoutView="67" zoomScalePageLayoutView="0" workbookViewId="0" topLeftCell="A1">
      <selection activeCell="A32" sqref="A32:IV32"/>
    </sheetView>
  </sheetViews>
  <sheetFormatPr defaultColWidth="9.140625" defaultRowHeight="12.75"/>
  <cols>
    <col min="1" max="1" width="5.140625" style="425" customWidth="1"/>
    <col min="2" max="2" width="36.8515625" style="425" customWidth="1"/>
    <col min="3" max="3" width="14.8515625" style="425" bestFit="1" customWidth="1"/>
    <col min="4" max="4" width="9.8515625" style="425" customWidth="1"/>
    <col min="5" max="5" width="16.8515625" style="425" customWidth="1"/>
    <col min="6" max="6" width="11.421875" style="425" customWidth="1"/>
    <col min="7" max="7" width="13.421875" style="425" customWidth="1"/>
    <col min="8" max="8" width="13.8515625" style="425" customWidth="1"/>
    <col min="9" max="9" width="11.00390625" style="425" customWidth="1"/>
    <col min="10" max="10" width="11.28125" style="425" customWidth="1"/>
    <col min="11" max="11" width="15.28125" style="425" customWidth="1"/>
    <col min="12" max="12" width="14.00390625" style="425" customWidth="1"/>
    <col min="13" max="13" width="13.00390625" style="425" customWidth="1"/>
    <col min="14" max="14" width="11.140625" style="425" customWidth="1"/>
    <col min="15" max="15" width="13.00390625" style="425" customWidth="1"/>
    <col min="16" max="16" width="14.7109375" style="425" customWidth="1"/>
    <col min="17" max="17" width="20.00390625" style="425" customWidth="1"/>
    <col min="18" max="16384" width="9.140625" style="425" customWidth="1"/>
  </cols>
  <sheetData>
    <row r="1" ht="26.25">
      <c r="A1" s="1" t="s">
        <v>216</v>
      </c>
    </row>
    <row r="2" spans="1:17" ht="16.5" customHeight="1">
      <c r="A2" s="286" t="s">
        <v>217</v>
      </c>
      <c r="P2" s="631" t="str">
        <f>NDPL!Q1</f>
        <v>DECEMBER-2021</v>
      </c>
      <c r="Q2" s="632"/>
    </row>
    <row r="3" spans="1:8" ht="23.25">
      <c r="A3" s="175" t="s">
        <v>264</v>
      </c>
      <c r="H3" s="497"/>
    </row>
    <row r="4" spans="1:16" ht="24" thickBot="1">
      <c r="A4" s="3"/>
      <c r="G4" s="458"/>
      <c r="H4" s="458"/>
      <c r="I4" s="44" t="s">
        <v>372</v>
      </c>
      <c r="J4" s="458"/>
      <c r="K4" s="458"/>
      <c r="L4" s="458"/>
      <c r="M4" s="458"/>
      <c r="N4" s="44" t="s">
        <v>373</v>
      </c>
      <c r="O4" s="458"/>
      <c r="P4" s="458"/>
    </row>
    <row r="5" spans="1:17" ht="43.5" customHeight="1" thickBot="1" thickTop="1">
      <c r="A5" s="498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tr">
        <f>NDPL!G5</f>
        <v>FINAL READING 31/12/2021</v>
      </c>
      <c r="H5" s="478" t="str">
        <f>NDPL!H5</f>
        <v>INTIAL READING 01/12/2021</v>
      </c>
      <c r="I5" s="478" t="s">
        <v>4</v>
      </c>
      <c r="J5" s="478" t="s">
        <v>5</v>
      </c>
      <c r="K5" s="499" t="s">
        <v>6</v>
      </c>
      <c r="L5" s="476" t="str">
        <f>NDPL!G5</f>
        <v>FINAL READING 31/12/2021</v>
      </c>
      <c r="M5" s="478" t="str">
        <f>NDPL!H5</f>
        <v>INTIAL READING 01/12/2021</v>
      </c>
      <c r="N5" s="478" t="s">
        <v>4</v>
      </c>
      <c r="O5" s="478" t="s">
        <v>5</v>
      </c>
      <c r="P5" s="499" t="s">
        <v>6</v>
      </c>
      <c r="Q5" s="499" t="s">
        <v>286</v>
      </c>
    </row>
    <row r="6" ht="14.25" thickBot="1" thickTop="1"/>
    <row r="7" spans="1:17" ht="19.5" customHeight="1" thickTop="1">
      <c r="A7" s="273"/>
      <c r="B7" s="274" t="s">
        <v>231</v>
      </c>
      <c r="C7" s="275"/>
      <c r="D7" s="275"/>
      <c r="E7" s="275"/>
      <c r="F7" s="276"/>
      <c r="G7" s="92"/>
      <c r="H7" s="86"/>
      <c r="I7" s="86"/>
      <c r="J7" s="86"/>
      <c r="K7" s="89"/>
      <c r="L7" s="93"/>
      <c r="M7" s="436"/>
      <c r="N7" s="436"/>
      <c r="O7" s="436"/>
      <c r="P7" s="556"/>
      <c r="Q7" s="505"/>
    </row>
    <row r="8" spans="1:17" ht="19.5" customHeight="1">
      <c r="A8" s="254"/>
      <c r="B8" s="277" t="s">
        <v>232</v>
      </c>
      <c r="C8" s="278"/>
      <c r="D8" s="278"/>
      <c r="E8" s="278"/>
      <c r="F8" s="279"/>
      <c r="G8" s="36"/>
      <c r="H8" s="42"/>
      <c r="I8" s="42"/>
      <c r="J8" s="42"/>
      <c r="K8" s="40"/>
      <c r="L8" s="94"/>
      <c r="M8" s="458"/>
      <c r="N8" s="458"/>
      <c r="O8" s="458"/>
      <c r="P8" s="633"/>
      <c r="Q8" s="429"/>
    </row>
    <row r="9" spans="1:17" ht="19.5" customHeight="1">
      <c r="A9" s="254">
        <v>1</v>
      </c>
      <c r="B9" s="280" t="s">
        <v>233</v>
      </c>
      <c r="C9" s="278">
        <v>4865155</v>
      </c>
      <c r="D9" s="264" t="s">
        <v>12</v>
      </c>
      <c r="E9" s="91" t="s">
        <v>323</v>
      </c>
      <c r="F9" s="279">
        <v>500</v>
      </c>
      <c r="G9" s="318">
        <v>998048</v>
      </c>
      <c r="H9" s="319">
        <v>998619</v>
      </c>
      <c r="I9" s="301">
        <f>G9-H9</f>
        <v>-571</v>
      </c>
      <c r="J9" s="301">
        <f>$F9*I9</f>
        <v>-285500</v>
      </c>
      <c r="K9" s="301">
        <f>J9/1000000</f>
        <v>-0.2855</v>
      </c>
      <c r="L9" s="318">
        <v>999998</v>
      </c>
      <c r="M9" s="319">
        <v>999999</v>
      </c>
      <c r="N9" s="301">
        <f>L9-M9</f>
        <v>-1</v>
      </c>
      <c r="O9" s="301">
        <f>$F9*N9</f>
        <v>-500</v>
      </c>
      <c r="P9" s="301">
        <f>O9/1000000</f>
        <v>-0.0005</v>
      </c>
      <c r="Q9" s="439"/>
    </row>
    <row r="10" spans="1:17" ht="19.5" customHeight="1">
      <c r="A10" s="254">
        <v>2</v>
      </c>
      <c r="B10" s="280" t="s">
        <v>234</v>
      </c>
      <c r="C10" s="278">
        <v>4864794</v>
      </c>
      <c r="D10" s="264" t="s">
        <v>12</v>
      </c>
      <c r="E10" s="91" t="s">
        <v>323</v>
      </c>
      <c r="F10" s="279">
        <v>100</v>
      </c>
      <c r="G10" s="318">
        <v>38721</v>
      </c>
      <c r="H10" s="319">
        <v>41580</v>
      </c>
      <c r="I10" s="301">
        <f>G10-H10</f>
        <v>-2859</v>
      </c>
      <c r="J10" s="301">
        <f>$F10*I10</f>
        <v>-285900</v>
      </c>
      <c r="K10" s="301">
        <f>J10/1000000</f>
        <v>-0.2859</v>
      </c>
      <c r="L10" s="318">
        <v>998567</v>
      </c>
      <c r="M10" s="319">
        <v>998589</v>
      </c>
      <c r="N10" s="301">
        <f>L10-M10</f>
        <v>-22</v>
      </c>
      <c r="O10" s="301">
        <f>$F10*N10</f>
        <v>-2200</v>
      </c>
      <c r="P10" s="301">
        <f>O10/1000000</f>
        <v>-0.0022</v>
      </c>
      <c r="Q10" s="429"/>
    </row>
    <row r="11" spans="1:17" ht="19.5" customHeight="1">
      <c r="A11" s="254">
        <v>3</v>
      </c>
      <c r="B11" s="280" t="s">
        <v>235</v>
      </c>
      <c r="C11" s="278">
        <v>4864896</v>
      </c>
      <c r="D11" s="264" t="s">
        <v>12</v>
      </c>
      <c r="E11" s="91" t="s">
        <v>323</v>
      </c>
      <c r="F11" s="279">
        <v>500</v>
      </c>
      <c r="G11" s="318">
        <v>16918</v>
      </c>
      <c r="H11" s="319">
        <v>16706</v>
      </c>
      <c r="I11" s="301">
        <f>G11-H11</f>
        <v>212</v>
      </c>
      <c r="J11" s="301">
        <f>$F11*I11</f>
        <v>106000</v>
      </c>
      <c r="K11" s="301">
        <f>J11/1000000</f>
        <v>0.106</v>
      </c>
      <c r="L11" s="318">
        <v>5312</v>
      </c>
      <c r="M11" s="319">
        <v>5296</v>
      </c>
      <c r="N11" s="301">
        <f>L11-M11</f>
        <v>16</v>
      </c>
      <c r="O11" s="301">
        <f>$F11*N11</f>
        <v>8000</v>
      </c>
      <c r="P11" s="301">
        <f>O11/1000000</f>
        <v>0.008</v>
      </c>
      <c r="Q11" s="429"/>
    </row>
    <row r="12" spans="1:17" ht="19.5" customHeight="1">
      <c r="A12" s="254">
        <v>4</v>
      </c>
      <c r="B12" s="280" t="s">
        <v>236</v>
      </c>
      <c r="C12" s="278">
        <v>4864863</v>
      </c>
      <c r="D12" s="264" t="s">
        <v>12</v>
      </c>
      <c r="E12" s="91" t="s">
        <v>323</v>
      </c>
      <c r="F12" s="645">
        <v>937.5</v>
      </c>
      <c r="G12" s="318">
        <v>997825</v>
      </c>
      <c r="H12" s="319">
        <v>997946</v>
      </c>
      <c r="I12" s="301">
        <f>G12-H12</f>
        <v>-121</v>
      </c>
      <c r="J12" s="301">
        <f>$F12*I12</f>
        <v>-113437.5</v>
      </c>
      <c r="K12" s="301">
        <f>J12/1000000</f>
        <v>-0.1134375</v>
      </c>
      <c r="L12" s="318">
        <v>999704</v>
      </c>
      <c r="M12" s="319">
        <v>999706</v>
      </c>
      <c r="N12" s="301">
        <f>L12-M12</f>
        <v>-2</v>
      </c>
      <c r="O12" s="301">
        <f>$F12*N12</f>
        <v>-1875</v>
      </c>
      <c r="P12" s="301">
        <f>O12/1000000</f>
        <v>-0.001875</v>
      </c>
      <c r="Q12" s="646"/>
    </row>
    <row r="13" spans="1:17" ht="19.5" customHeight="1">
      <c r="A13" s="254"/>
      <c r="B13" s="277" t="s">
        <v>237</v>
      </c>
      <c r="C13" s="278"/>
      <c r="D13" s="264"/>
      <c r="E13" s="80"/>
      <c r="F13" s="279"/>
      <c r="G13" s="318"/>
      <c r="H13" s="319"/>
      <c r="I13" s="301"/>
      <c r="J13" s="301"/>
      <c r="K13" s="301"/>
      <c r="L13" s="318"/>
      <c r="M13" s="319"/>
      <c r="N13" s="301"/>
      <c r="O13" s="301"/>
      <c r="P13" s="301"/>
      <c r="Q13" s="429"/>
    </row>
    <row r="14" spans="1:17" ht="19.5" customHeight="1">
      <c r="A14" s="254"/>
      <c r="B14" s="277"/>
      <c r="C14" s="278"/>
      <c r="D14" s="264"/>
      <c r="E14" s="80"/>
      <c r="F14" s="279"/>
      <c r="G14" s="318"/>
      <c r="H14" s="319"/>
      <c r="I14" s="301"/>
      <c r="J14" s="301"/>
      <c r="K14" s="301"/>
      <c r="L14" s="318"/>
      <c r="M14" s="319"/>
      <c r="N14" s="301"/>
      <c r="O14" s="301"/>
      <c r="P14" s="301"/>
      <c r="Q14" s="429"/>
    </row>
    <row r="15" spans="1:17" ht="19.5" customHeight="1">
      <c r="A15" s="254">
        <v>5</v>
      </c>
      <c r="B15" s="280" t="s">
        <v>238</v>
      </c>
      <c r="C15" s="278">
        <v>5252046</v>
      </c>
      <c r="D15" s="264" t="s">
        <v>12</v>
      </c>
      <c r="E15" s="91" t="s">
        <v>323</v>
      </c>
      <c r="F15" s="279">
        <v>-1000</v>
      </c>
      <c r="G15" s="318">
        <v>999692</v>
      </c>
      <c r="H15" s="319">
        <v>999771</v>
      </c>
      <c r="I15" s="301">
        <f>G15-H15</f>
        <v>-79</v>
      </c>
      <c r="J15" s="301">
        <f>$F15*I15</f>
        <v>79000</v>
      </c>
      <c r="K15" s="301">
        <f>J15/1000000</f>
        <v>0.079</v>
      </c>
      <c r="L15" s="318">
        <v>999721</v>
      </c>
      <c r="M15" s="319">
        <v>999723</v>
      </c>
      <c r="N15" s="301">
        <f>L15-M15</f>
        <v>-2</v>
      </c>
      <c r="O15" s="301">
        <f>$F15*N15</f>
        <v>2000</v>
      </c>
      <c r="P15" s="301">
        <f>O15/1000000</f>
        <v>0.002</v>
      </c>
      <c r="Q15" s="429"/>
    </row>
    <row r="16" spans="1:17" ht="19.5" customHeight="1">
      <c r="A16" s="254">
        <v>6</v>
      </c>
      <c r="B16" s="280" t="s">
        <v>239</v>
      </c>
      <c r="C16" s="278">
        <v>4864851</v>
      </c>
      <c r="D16" s="264" t="s">
        <v>12</v>
      </c>
      <c r="E16" s="91" t="s">
        <v>323</v>
      </c>
      <c r="F16" s="279">
        <v>-500</v>
      </c>
      <c r="G16" s="318">
        <v>993403</v>
      </c>
      <c r="H16" s="319">
        <v>993234</v>
      </c>
      <c r="I16" s="301">
        <f>G16-H16</f>
        <v>169</v>
      </c>
      <c r="J16" s="301">
        <f>$F16*I16</f>
        <v>-84500</v>
      </c>
      <c r="K16" s="301">
        <f>J16/1000000</f>
        <v>-0.0845</v>
      </c>
      <c r="L16" s="318">
        <v>163</v>
      </c>
      <c r="M16" s="319">
        <v>163</v>
      </c>
      <c r="N16" s="301">
        <f>L16-M16</f>
        <v>0</v>
      </c>
      <c r="O16" s="301">
        <f>$F16*N16</f>
        <v>0</v>
      </c>
      <c r="P16" s="301">
        <f>O16/1000000</f>
        <v>0</v>
      </c>
      <c r="Q16" s="429"/>
    </row>
    <row r="17" spans="1:17" ht="19.5" customHeight="1">
      <c r="A17" s="254">
        <v>7</v>
      </c>
      <c r="B17" s="280" t="s">
        <v>254</v>
      </c>
      <c r="C17" s="278">
        <v>4902559</v>
      </c>
      <c r="D17" s="264" t="s">
        <v>12</v>
      </c>
      <c r="E17" s="91" t="s">
        <v>323</v>
      </c>
      <c r="F17" s="279">
        <v>300</v>
      </c>
      <c r="G17" s="318">
        <v>231</v>
      </c>
      <c r="H17" s="319">
        <v>231</v>
      </c>
      <c r="I17" s="301">
        <f>G17-H17</f>
        <v>0</v>
      </c>
      <c r="J17" s="301">
        <f>$F17*I17</f>
        <v>0</v>
      </c>
      <c r="K17" s="301">
        <f>J17/1000000</f>
        <v>0</v>
      </c>
      <c r="L17" s="318">
        <v>3</v>
      </c>
      <c r="M17" s="319">
        <v>3</v>
      </c>
      <c r="N17" s="301">
        <f>L17-M17</f>
        <v>0</v>
      </c>
      <c r="O17" s="301">
        <f>$F17*N17</f>
        <v>0</v>
      </c>
      <c r="P17" s="301">
        <f>O17/1000000</f>
        <v>0</v>
      </c>
      <c r="Q17" s="429"/>
    </row>
    <row r="18" spans="1:17" ht="19.5" customHeight="1">
      <c r="A18" s="254"/>
      <c r="B18" s="277"/>
      <c r="C18" s="278"/>
      <c r="D18" s="264"/>
      <c r="E18" s="91"/>
      <c r="F18" s="279"/>
      <c r="G18" s="318"/>
      <c r="H18" s="319"/>
      <c r="I18" s="301"/>
      <c r="J18" s="301"/>
      <c r="K18" s="301"/>
      <c r="L18" s="318"/>
      <c r="M18" s="319"/>
      <c r="N18" s="301"/>
      <c r="O18" s="301"/>
      <c r="P18" s="301"/>
      <c r="Q18" s="429"/>
    </row>
    <row r="19" spans="1:17" ht="19.5" customHeight="1">
      <c r="A19" s="254"/>
      <c r="B19" s="280"/>
      <c r="C19" s="278"/>
      <c r="D19" s="264"/>
      <c r="E19" s="91"/>
      <c r="F19" s="279"/>
      <c r="G19" s="318"/>
      <c r="H19" s="319"/>
      <c r="I19" s="301"/>
      <c r="J19" s="301"/>
      <c r="K19" s="301"/>
      <c r="L19" s="318"/>
      <c r="M19" s="319"/>
      <c r="N19" s="301"/>
      <c r="O19" s="301"/>
      <c r="P19" s="301"/>
      <c r="Q19" s="429"/>
    </row>
    <row r="20" spans="1:17" ht="19.5" customHeight="1">
      <c r="A20" s="254"/>
      <c r="B20" s="277" t="s">
        <v>240</v>
      </c>
      <c r="C20" s="278"/>
      <c r="D20" s="264"/>
      <c r="E20" s="91"/>
      <c r="F20" s="281"/>
      <c r="G20" s="318"/>
      <c r="H20" s="319"/>
      <c r="I20" s="301"/>
      <c r="J20" s="301"/>
      <c r="K20" s="551">
        <f>SUM(K9:K19)</f>
        <v>-0.5843374999999998</v>
      </c>
      <c r="L20" s="318"/>
      <c r="M20" s="319"/>
      <c r="N20" s="301"/>
      <c r="O20" s="301"/>
      <c r="P20" s="551">
        <f>SUM(P9:P19)</f>
        <v>0.005425</v>
      </c>
      <c r="Q20" s="429"/>
    </row>
    <row r="21" spans="1:17" ht="19.5" customHeight="1">
      <c r="A21" s="254"/>
      <c r="B21" s="277" t="s">
        <v>241</v>
      </c>
      <c r="C21" s="278"/>
      <c r="D21" s="264"/>
      <c r="E21" s="91"/>
      <c r="F21" s="281"/>
      <c r="G21" s="318"/>
      <c r="H21" s="319"/>
      <c r="I21" s="301"/>
      <c r="J21" s="301"/>
      <c r="K21" s="301"/>
      <c r="L21" s="318"/>
      <c r="M21" s="319"/>
      <c r="N21" s="301"/>
      <c r="O21" s="301"/>
      <c r="P21" s="301"/>
      <c r="Q21" s="429"/>
    </row>
    <row r="22" spans="1:17" ht="19.5" customHeight="1">
      <c r="A22" s="254"/>
      <c r="B22" s="277" t="s">
        <v>242</v>
      </c>
      <c r="C22" s="278"/>
      <c r="D22" s="264"/>
      <c r="E22" s="91"/>
      <c r="F22" s="281"/>
      <c r="G22" s="318"/>
      <c r="H22" s="319"/>
      <c r="I22" s="301"/>
      <c r="J22" s="301"/>
      <c r="K22" s="301"/>
      <c r="L22" s="318"/>
      <c r="M22" s="319"/>
      <c r="N22" s="301"/>
      <c r="O22" s="301"/>
      <c r="P22" s="301"/>
      <c r="Q22" s="429"/>
    </row>
    <row r="23" spans="1:17" ht="19.5" customHeight="1">
      <c r="A23" s="254">
        <v>8</v>
      </c>
      <c r="B23" s="280" t="s">
        <v>243</v>
      </c>
      <c r="C23" s="278">
        <v>4864796</v>
      </c>
      <c r="D23" s="264" t="s">
        <v>12</v>
      </c>
      <c r="E23" s="91" t="s">
        <v>323</v>
      </c>
      <c r="F23" s="279">
        <v>200</v>
      </c>
      <c r="G23" s="318">
        <v>965801</v>
      </c>
      <c r="H23" s="319">
        <v>966892</v>
      </c>
      <c r="I23" s="301">
        <f>G23-H23</f>
        <v>-1091</v>
      </c>
      <c r="J23" s="301">
        <f>$F23*I23</f>
        <v>-218200</v>
      </c>
      <c r="K23" s="301">
        <f>J23/1000000</f>
        <v>-0.2182</v>
      </c>
      <c r="L23" s="318">
        <v>993665</v>
      </c>
      <c r="M23" s="319">
        <v>993764</v>
      </c>
      <c r="N23" s="301">
        <f>L23-M23</f>
        <v>-99</v>
      </c>
      <c r="O23" s="301">
        <f>$F23*N23</f>
        <v>-19800</v>
      </c>
      <c r="P23" s="301">
        <f>O23/1000000</f>
        <v>-0.0198</v>
      </c>
      <c r="Q23" s="439"/>
    </row>
    <row r="24" spans="1:17" ht="21" customHeight="1">
      <c r="A24" s="254">
        <v>9</v>
      </c>
      <c r="B24" s="280" t="s">
        <v>244</v>
      </c>
      <c r="C24" s="278">
        <v>5128407</v>
      </c>
      <c r="D24" s="264" t="s">
        <v>12</v>
      </c>
      <c r="E24" s="91" t="s">
        <v>323</v>
      </c>
      <c r="F24" s="279">
        <v>937.5</v>
      </c>
      <c r="G24" s="318">
        <v>986859</v>
      </c>
      <c r="H24" s="319">
        <v>987003</v>
      </c>
      <c r="I24" s="301">
        <f>G24-H24</f>
        <v>-144</v>
      </c>
      <c r="J24" s="301">
        <f>$F24*I24</f>
        <v>-135000</v>
      </c>
      <c r="K24" s="301">
        <f>J24/1000000</f>
        <v>-0.135</v>
      </c>
      <c r="L24" s="318">
        <v>999443</v>
      </c>
      <c r="M24" s="319">
        <v>999446</v>
      </c>
      <c r="N24" s="301">
        <f>L24-M24</f>
        <v>-3</v>
      </c>
      <c r="O24" s="301">
        <f>$F24*N24</f>
        <v>-2812.5</v>
      </c>
      <c r="P24" s="301">
        <f>O24/1000000</f>
        <v>-0.0028125</v>
      </c>
      <c r="Q24" s="811"/>
    </row>
    <row r="25" spans="1:17" ht="19.5" customHeight="1">
      <c r="A25" s="254"/>
      <c r="B25" s="277" t="s">
        <v>245</v>
      </c>
      <c r="C25" s="280"/>
      <c r="D25" s="264"/>
      <c r="E25" s="91"/>
      <c r="F25" s="281"/>
      <c r="G25" s="318"/>
      <c r="H25" s="319"/>
      <c r="I25" s="301"/>
      <c r="J25" s="301"/>
      <c r="K25" s="551">
        <f>SUM(K23:K24)</f>
        <v>-0.3532</v>
      </c>
      <c r="L25" s="318"/>
      <c r="M25" s="319"/>
      <c r="N25" s="301"/>
      <c r="O25" s="301"/>
      <c r="P25" s="551">
        <f>SUM(P23:P24)</f>
        <v>-0.0226125</v>
      </c>
      <c r="Q25" s="429"/>
    </row>
    <row r="26" spans="1:17" ht="19.5" customHeight="1">
      <c r="A26" s="254"/>
      <c r="B26" s="277" t="s">
        <v>246</v>
      </c>
      <c r="C26" s="278"/>
      <c r="D26" s="264"/>
      <c r="E26" s="80"/>
      <c r="F26" s="279"/>
      <c r="G26" s="318"/>
      <c r="H26" s="319"/>
      <c r="I26" s="301"/>
      <c r="J26" s="301"/>
      <c r="K26" s="301"/>
      <c r="L26" s="318"/>
      <c r="M26" s="319"/>
      <c r="N26" s="301"/>
      <c r="O26" s="301"/>
      <c r="P26" s="301"/>
      <c r="Q26" s="429"/>
    </row>
    <row r="27" spans="1:17" ht="19.5" customHeight="1">
      <c r="A27" s="254"/>
      <c r="B27" s="277" t="s">
        <v>242</v>
      </c>
      <c r="C27" s="278"/>
      <c r="D27" s="264"/>
      <c r="E27" s="80"/>
      <c r="F27" s="279"/>
      <c r="G27" s="318"/>
      <c r="H27" s="319"/>
      <c r="I27" s="301"/>
      <c r="J27" s="301"/>
      <c r="K27" s="301"/>
      <c r="L27" s="318"/>
      <c r="M27" s="319"/>
      <c r="N27" s="301"/>
      <c r="O27" s="301"/>
      <c r="P27" s="301"/>
      <c r="Q27" s="429"/>
    </row>
    <row r="28" spans="1:17" ht="19.5" customHeight="1">
      <c r="A28" s="254">
        <v>10</v>
      </c>
      <c r="B28" s="280" t="s">
        <v>247</v>
      </c>
      <c r="C28" s="278">
        <v>4864866</v>
      </c>
      <c r="D28" s="264" t="s">
        <v>12</v>
      </c>
      <c r="E28" s="91" t="s">
        <v>323</v>
      </c>
      <c r="F28" s="467">
        <v>1250</v>
      </c>
      <c r="G28" s="318">
        <v>1576</v>
      </c>
      <c r="H28" s="319">
        <v>1655</v>
      </c>
      <c r="I28" s="301">
        <f aca="true" t="shared" si="0" ref="I28:I34">G28-H28</f>
        <v>-79</v>
      </c>
      <c r="J28" s="301">
        <f aca="true" t="shared" si="1" ref="J28:J34">$F28*I28</f>
        <v>-98750</v>
      </c>
      <c r="K28" s="301">
        <f aca="true" t="shared" si="2" ref="K28:K34">J28/1000000</f>
        <v>-0.09875</v>
      </c>
      <c r="L28" s="318">
        <v>998650</v>
      </c>
      <c r="M28" s="319">
        <v>998656</v>
      </c>
      <c r="N28" s="301">
        <f aca="true" t="shared" si="3" ref="N28:N34">L28-M28</f>
        <v>-6</v>
      </c>
      <c r="O28" s="301">
        <f aca="true" t="shared" si="4" ref="O28:O34">$F28*N28</f>
        <v>-7500</v>
      </c>
      <c r="P28" s="301">
        <f aca="true" t="shared" si="5" ref="P28:P34">O28/1000000</f>
        <v>-0.0075</v>
      </c>
      <c r="Q28" s="429"/>
    </row>
    <row r="29" spans="1:17" ht="19.5" customHeight="1">
      <c r="A29" s="254">
        <v>11</v>
      </c>
      <c r="B29" s="280" t="s">
        <v>248</v>
      </c>
      <c r="C29" s="278">
        <v>4902497</v>
      </c>
      <c r="D29" s="264" t="s">
        <v>12</v>
      </c>
      <c r="E29" s="91" t="s">
        <v>323</v>
      </c>
      <c r="F29" s="467">
        <v>140.625</v>
      </c>
      <c r="G29" s="318">
        <v>60943</v>
      </c>
      <c r="H29" s="319">
        <v>62396</v>
      </c>
      <c r="I29" s="301">
        <f t="shared" si="0"/>
        <v>-1453</v>
      </c>
      <c r="J29" s="301">
        <f t="shared" si="1"/>
        <v>-204328.125</v>
      </c>
      <c r="K29" s="301">
        <f t="shared" si="2"/>
        <v>-0.204328125</v>
      </c>
      <c r="L29" s="318">
        <v>987199</v>
      </c>
      <c r="M29" s="319">
        <v>987491</v>
      </c>
      <c r="N29" s="301">
        <f t="shared" si="3"/>
        <v>-292</v>
      </c>
      <c r="O29" s="301">
        <f t="shared" si="4"/>
        <v>-41062.5</v>
      </c>
      <c r="P29" s="301">
        <f t="shared" si="5"/>
        <v>-0.0410625</v>
      </c>
      <c r="Q29" s="429"/>
    </row>
    <row r="30" spans="1:17" ht="19.5" customHeight="1">
      <c r="A30" s="254">
        <v>12</v>
      </c>
      <c r="B30" s="280" t="s">
        <v>249</v>
      </c>
      <c r="C30" s="278">
        <v>4864790</v>
      </c>
      <c r="D30" s="264" t="s">
        <v>12</v>
      </c>
      <c r="E30" s="91" t="s">
        <v>323</v>
      </c>
      <c r="F30" s="467">
        <v>166.667</v>
      </c>
      <c r="G30" s="318">
        <v>42382</v>
      </c>
      <c r="H30" s="319">
        <v>43483</v>
      </c>
      <c r="I30" s="301">
        <f t="shared" si="0"/>
        <v>-1101</v>
      </c>
      <c r="J30" s="301">
        <f t="shared" si="1"/>
        <v>-183500.367</v>
      </c>
      <c r="K30" s="301">
        <f t="shared" si="2"/>
        <v>-0.183500367</v>
      </c>
      <c r="L30" s="318">
        <v>988396</v>
      </c>
      <c r="M30" s="319">
        <v>988649</v>
      </c>
      <c r="N30" s="301">
        <f t="shared" si="3"/>
        <v>-253</v>
      </c>
      <c r="O30" s="301">
        <f t="shared" si="4"/>
        <v>-42166.751000000004</v>
      </c>
      <c r="P30" s="301">
        <f t="shared" si="5"/>
        <v>-0.042166751</v>
      </c>
      <c r="Q30" s="429"/>
    </row>
    <row r="31" spans="1:17" ht="19.5" customHeight="1">
      <c r="A31" s="254">
        <v>13</v>
      </c>
      <c r="B31" s="280" t="s">
        <v>250</v>
      </c>
      <c r="C31" s="278">
        <v>4865179</v>
      </c>
      <c r="D31" s="264" t="s">
        <v>12</v>
      </c>
      <c r="E31" s="91" t="s">
        <v>323</v>
      </c>
      <c r="F31" s="467">
        <v>3750</v>
      </c>
      <c r="G31" s="318">
        <v>809</v>
      </c>
      <c r="H31" s="319">
        <v>900</v>
      </c>
      <c r="I31" s="301">
        <f t="shared" si="0"/>
        <v>-91</v>
      </c>
      <c r="J31" s="301">
        <f t="shared" si="1"/>
        <v>-341250</v>
      </c>
      <c r="K31" s="301">
        <f t="shared" si="2"/>
        <v>-0.34125</v>
      </c>
      <c r="L31" s="318">
        <v>153</v>
      </c>
      <c r="M31" s="319">
        <v>166</v>
      </c>
      <c r="N31" s="301">
        <f t="shared" si="3"/>
        <v>-13</v>
      </c>
      <c r="O31" s="301">
        <f t="shared" si="4"/>
        <v>-48750</v>
      </c>
      <c r="P31" s="301">
        <f t="shared" si="5"/>
        <v>-0.04875</v>
      </c>
      <c r="Q31" s="429"/>
    </row>
    <row r="32" spans="1:17" ht="19.5" customHeight="1">
      <c r="A32" s="254">
        <v>14</v>
      </c>
      <c r="B32" s="280" t="s">
        <v>251</v>
      </c>
      <c r="C32" s="278">
        <v>4902550</v>
      </c>
      <c r="D32" s="264" t="s">
        <v>12</v>
      </c>
      <c r="E32" s="91" t="s">
        <v>323</v>
      </c>
      <c r="F32" s="467">
        <v>3000</v>
      </c>
      <c r="G32" s="318">
        <v>996572</v>
      </c>
      <c r="H32" s="319">
        <v>996575</v>
      </c>
      <c r="I32" s="301">
        <f t="shared" si="0"/>
        <v>-3</v>
      </c>
      <c r="J32" s="301">
        <f t="shared" si="1"/>
        <v>-9000</v>
      </c>
      <c r="K32" s="301">
        <f t="shared" si="2"/>
        <v>-0.009</v>
      </c>
      <c r="L32" s="318">
        <v>999858</v>
      </c>
      <c r="M32" s="319">
        <v>999858</v>
      </c>
      <c r="N32" s="301">
        <f t="shared" si="3"/>
        <v>0</v>
      </c>
      <c r="O32" s="301">
        <f t="shared" si="4"/>
        <v>0</v>
      </c>
      <c r="P32" s="301">
        <f t="shared" si="5"/>
        <v>0</v>
      </c>
      <c r="Q32" s="439" t="s">
        <v>489</v>
      </c>
    </row>
    <row r="33" spans="1:17" ht="19.5" customHeight="1">
      <c r="A33" s="254"/>
      <c r="B33" s="280"/>
      <c r="C33" s="278">
        <v>4865152</v>
      </c>
      <c r="D33" s="264" t="s">
        <v>12</v>
      </c>
      <c r="E33" s="91" t="s">
        <v>323</v>
      </c>
      <c r="F33" s="467">
        <v>1000</v>
      </c>
      <c r="G33" s="318">
        <v>999810</v>
      </c>
      <c r="H33" s="319">
        <v>1000000</v>
      </c>
      <c r="I33" s="301">
        <f>G33-H33</f>
        <v>-190</v>
      </c>
      <c r="J33" s="301">
        <f>$F33*I33</f>
        <v>-190000</v>
      </c>
      <c r="K33" s="301">
        <f>J33/1000000</f>
        <v>-0.19</v>
      </c>
      <c r="L33" s="318">
        <v>999997</v>
      </c>
      <c r="M33" s="319">
        <v>1000000</v>
      </c>
      <c r="N33" s="301">
        <f>L33-M33</f>
        <v>-3</v>
      </c>
      <c r="O33" s="301">
        <f>$F33*N33</f>
        <v>-3000</v>
      </c>
      <c r="P33" s="301">
        <f>O33/1000000</f>
        <v>-0.003</v>
      </c>
      <c r="Q33" s="439" t="s">
        <v>484</v>
      </c>
    </row>
    <row r="34" spans="1:17" ht="19.5" customHeight="1">
      <c r="A34" s="254">
        <v>15</v>
      </c>
      <c r="B34" s="280" t="s">
        <v>350</v>
      </c>
      <c r="C34" s="278">
        <v>4864821</v>
      </c>
      <c r="D34" s="264" t="s">
        <v>12</v>
      </c>
      <c r="E34" s="91" t="s">
        <v>323</v>
      </c>
      <c r="F34" s="467">
        <v>150</v>
      </c>
      <c r="G34" s="318">
        <v>983965</v>
      </c>
      <c r="H34" s="319">
        <v>985213</v>
      </c>
      <c r="I34" s="301">
        <f t="shared" si="0"/>
        <v>-1248</v>
      </c>
      <c r="J34" s="301">
        <f t="shared" si="1"/>
        <v>-187200</v>
      </c>
      <c r="K34" s="301">
        <f t="shared" si="2"/>
        <v>-0.1872</v>
      </c>
      <c r="L34" s="318">
        <v>988328</v>
      </c>
      <c r="M34" s="319">
        <v>988292</v>
      </c>
      <c r="N34" s="301">
        <f t="shared" si="3"/>
        <v>36</v>
      </c>
      <c r="O34" s="301">
        <f t="shared" si="4"/>
        <v>5400</v>
      </c>
      <c r="P34" s="301">
        <f t="shared" si="5"/>
        <v>0.0054</v>
      </c>
      <c r="Q34" s="448"/>
    </row>
    <row r="35" spans="1:17" ht="19.5" customHeight="1">
      <c r="A35" s="254"/>
      <c r="B35" s="277" t="s">
        <v>237</v>
      </c>
      <c r="C35" s="278"/>
      <c r="D35" s="264"/>
      <c r="E35" s="80"/>
      <c r="F35" s="279"/>
      <c r="G35" s="318"/>
      <c r="H35" s="319"/>
      <c r="I35" s="301"/>
      <c r="J35" s="301"/>
      <c r="K35" s="301"/>
      <c r="L35" s="318"/>
      <c r="M35" s="319"/>
      <c r="N35" s="301"/>
      <c r="O35" s="301"/>
      <c r="P35" s="301"/>
      <c r="Q35" s="429"/>
    </row>
    <row r="36" spans="1:17" ht="19.5" customHeight="1">
      <c r="A36" s="254">
        <v>16</v>
      </c>
      <c r="B36" s="280" t="s">
        <v>252</v>
      </c>
      <c r="C36" s="278">
        <v>5128406</v>
      </c>
      <c r="D36" s="264" t="s">
        <v>12</v>
      </c>
      <c r="E36" s="91" t="s">
        <v>323</v>
      </c>
      <c r="F36" s="467">
        <v>-625</v>
      </c>
      <c r="G36" s="318">
        <v>1000172</v>
      </c>
      <c r="H36" s="319">
        <v>999846</v>
      </c>
      <c r="I36" s="301">
        <f>G36-H36</f>
        <v>326</v>
      </c>
      <c r="J36" s="301">
        <f>$F36*I36</f>
        <v>-203750</v>
      </c>
      <c r="K36" s="301">
        <f>J36/1000000</f>
        <v>-0.20375</v>
      </c>
      <c r="L36" s="318">
        <v>999915</v>
      </c>
      <c r="M36" s="319">
        <v>999914</v>
      </c>
      <c r="N36" s="301">
        <f>L36-M36</f>
        <v>1</v>
      </c>
      <c r="O36" s="301">
        <f>$F36*N36</f>
        <v>-625</v>
      </c>
      <c r="P36" s="301">
        <f>O36/1000000</f>
        <v>-0.000625</v>
      </c>
      <c r="Q36" s="785"/>
    </row>
    <row r="37" spans="1:17" ht="19.5" customHeight="1">
      <c r="A37" s="254">
        <v>17</v>
      </c>
      <c r="B37" s="280" t="s">
        <v>255</v>
      </c>
      <c r="C37" s="278">
        <v>4902559</v>
      </c>
      <c r="D37" s="264" t="s">
        <v>12</v>
      </c>
      <c r="E37" s="91" t="s">
        <v>323</v>
      </c>
      <c r="F37" s="278">
        <v>-300</v>
      </c>
      <c r="G37" s="318">
        <v>231</v>
      </c>
      <c r="H37" s="319">
        <v>231</v>
      </c>
      <c r="I37" s="301">
        <f>G37-H37</f>
        <v>0</v>
      </c>
      <c r="J37" s="301">
        <f>$F37*I37</f>
        <v>0</v>
      </c>
      <c r="K37" s="301">
        <f>J37/1000000</f>
        <v>0</v>
      </c>
      <c r="L37" s="318">
        <v>3</v>
      </c>
      <c r="M37" s="319">
        <v>3</v>
      </c>
      <c r="N37" s="301">
        <f>L37-M37</f>
        <v>0</v>
      </c>
      <c r="O37" s="301">
        <f>$F37*N37</f>
        <v>0</v>
      </c>
      <c r="P37" s="301">
        <f>O37/1000000</f>
        <v>0</v>
      </c>
      <c r="Q37" s="429"/>
    </row>
    <row r="38" spans="1:17" ht="19.5" customHeight="1" thickBot="1">
      <c r="A38" s="282"/>
      <c r="B38" s="283" t="s">
        <v>253</v>
      </c>
      <c r="C38" s="283"/>
      <c r="D38" s="283"/>
      <c r="E38" s="283"/>
      <c r="F38" s="283"/>
      <c r="G38" s="97"/>
      <c r="H38" s="96"/>
      <c r="I38" s="96"/>
      <c r="J38" s="96"/>
      <c r="K38" s="393">
        <f>SUM(K28:K37)</f>
        <v>-1.417778492</v>
      </c>
      <c r="L38" s="288"/>
      <c r="M38" s="634"/>
      <c r="N38" s="634"/>
      <c r="O38" s="634"/>
      <c r="P38" s="285">
        <f>SUM(P28:P37)</f>
        <v>-0.13770425100000003</v>
      </c>
      <c r="Q38" s="515"/>
    </row>
    <row r="39" spans="1:16" ht="13.5" thickTop="1">
      <c r="A39" s="51"/>
      <c r="B39" s="2"/>
      <c r="C39" s="87"/>
      <c r="D39" s="51"/>
      <c r="E39" s="87"/>
      <c r="F39" s="9"/>
      <c r="G39" s="9"/>
      <c r="H39" s="9"/>
      <c r="I39" s="9"/>
      <c r="J39" s="9"/>
      <c r="K39" s="10"/>
      <c r="L39" s="289"/>
      <c r="M39" s="506"/>
      <c r="N39" s="506"/>
      <c r="O39" s="506"/>
      <c r="P39" s="506"/>
    </row>
    <row r="40" spans="11:16" ht="12.75">
      <c r="K40" s="506"/>
      <c r="L40" s="506"/>
      <c r="M40" s="506"/>
      <c r="N40" s="506"/>
      <c r="O40" s="506"/>
      <c r="P40" s="506"/>
    </row>
    <row r="41" spans="7:16" ht="12.75">
      <c r="G41" s="635"/>
      <c r="K41" s="506"/>
      <c r="L41" s="506"/>
      <c r="M41" s="506"/>
      <c r="N41" s="506"/>
      <c r="O41" s="506"/>
      <c r="P41" s="506"/>
    </row>
    <row r="42" spans="2:16" ht="21.75">
      <c r="B42" s="177" t="s">
        <v>309</v>
      </c>
      <c r="K42" s="636">
        <f>K20</f>
        <v>-0.5843374999999998</v>
      </c>
      <c r="L42" s="637"/>
      <c r="M42" s="637"/>
      <c r="N42" s="637"/>
      <c r="O42" s="637"/>
      <c r="P42" s="636">
        <f>P20</f>
        <v>0.005425</v>
      </c>
    </row>
    <row r="43" spans="2:16" ht="21.75">
      <c r="B43" s="177" t="s">
        <v>310</v>
      </c>
      <c r="K43" s="636">
        <f>K25</f>
        <v>-0.3532</v>
      </c>
      <c r="L43" s="637"/>
      <c r="M43" s="637"/>
      <c r="N43" s="637"/>
      <c r="O43" s="637"/>
      <c r="P43" s="636">
        <f>P25</f>
        <v>-0.0226125</v>
      </c>
    </row>
    <row r="44" spans="2:16" ht="21.75">
      <c r="B44" s="177" t="s">
        <v>311</v>
      </c>
      <c r="K44" s="636">
        <f>K38</f>
        <v>-1.417778492</v>
      </c>
      <c r="L44" s="637"/>
      <c r="M44" s="637"/>
      <c r="N44" s="637"/>
      <c r="O44" s="637"/>
      <c r="P44" s="638">
        <f>P38</f>
        <v>-0.13770425100000003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84" zoomScaleNormal="75" zoomScaleSheetLayoutView="84" zoomScalePageLayoutView="0" workbookViewId="0" topLeftCell="A22">
      <selection activeCell="G11" sqref="G11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18.7109375" style="0" customWidth="1"/>
    <col min="18" max="18" width="7.57421875" style="0" customWidth="1"/>
  </cols>
  <sheetData>
    <row r="1" ht="26.25">
      <c r="A1" s="1" t="s">
        <v>216</v>
      </c>
    </row>
    <row r="2" spans="1:16" ht="20.25">
      <c r="A2" s="296" t="s">
        <v>217</v>
      </c>
      <c r="P2" s="261" t="str">
        <f>NDPL!Q1</f>
        <v>DECEMBER-2021</v>
      </c>
    </row>
    <row r="3" spans="1:9" ht="18">
      <c r="A3" s="173" t="s">
        <v>326</v>
      </c>
      <c r="B3" s="173"/>
      <c r="C3" s="249"/>
      <c r="D3" s="250"/>
      <c r="E3" s="250"/>
      <c r="F3" s="249"/>
      <c r="G3" s="249"/>
      <c r="H3" s="249"/>
      <c r="I3" s="249"/>
    </row>
    <row r="4" spans="1:16" ht="24" thickBot="1">
      <c r="A4" s="3"/>
      <c r="G4" s="17"/>
      <c r="H4" s="17"/>
      <c r="I4" s="44" t="s">
        <v>372</v>
      </c>
      <c r="J4" s="17"/>
      <c r="K4" s="17"/>
      <c r="L4" s="17"/>
      <c r="M4" s="17"/>
      <c r="N4" s="44" t="s">
        <v>373</v>
      </c>
      <c r="O4" s="17"/>
      <c r="P4" s="17"/>
    </row>
    <row r="5" spans="1:17" ht="39.75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31/12/2021</v>
      </c>
      <c r="H5" s="31" t="str">
        <f>NDPL!H5</f>
        <v>INTIAL READING 01/12/2021</v>
      </c>
      <c r="I5" s="31" t="s">
        <v>4</v>
      </c>
      <c r="J5" s="31" t="s">
        <v>5</v>
      </c>
      <c r="K5" s="31" t="s">
        <v>6</v>
      </c>
      <c r="L5" s="33" t="str">
        <f>NDPL!G5</f>
        <v>FINAL READING 31/12/2021</v>
      </c>
      <c r="M5" s="31" t="str">
        <f>NDPL!H5</f>
        <v>INTIAL READING 01/12/2021</v>
      </c>
      <c r="N5" s="31" t="s">
        <v>4</v>
      </c>
      <c r="O5" s="31" t="s">
        <v>5</v>
      </c>
      <c r="P5" s="32" t="s">
        <v>6</v>
      </c>
      <c r="Q5" s="32" t="s">
        <v>286</v>
      </c>
    </row>
    <row r="6" ht="14.25" thickBot="1" thickTop="1"/>
    <row r="7" spans="1:17" ht="13.5" thickTop="1">
      <c r="A7" s="22"/>
      <c r="B7" s="104"/>
      <c r="C7" s="23"/>
      <c r="D7" s="23"/>
      <c r="E7" s="23"/>
      <c r="F7" s="28"/>
      <c r="G7" s="22"/>
      <c r="H7" s="23"/>
      <c r="I7" s="23"/>
      <c r="J7" s="23"/>
      <c r="K7" s="28"/>
      <c r="L7" s="22"/>
      <c r="M7" s="23"/>
      <c r="N7" s="23"/>
      <c r="O7" s="23"/>
      <c r="P7" s="28"/>
      <c r="Q7" s="142"/>
    </row>
    <row r="8" spans="1:17" ht="18">
      <c r="A8" s="108"/>
      <c r="B8" s="404" t="s">
        <v>262</v>
      </c>
      <c r="C8" s="403"/>
      <c r="D8" s="111"/>
      <c r="E8" s="111"/>
      <c r="F8" s="113"/>
      <c r="G8" s="122"/>
      <c r="H8" s="17"/>
      <c r="I8" s="64"/>
      <c r="J8" s="64"/>
      <c r="K8" s="66"/>
      <c r="L8" s="65"/>
      <c r="M8" s="63"/>
      <c r="N8" s="64"/>
      <c r="O8" s="64"/>
      <c r="P8" s="66"/>
      <c r="Q8" s="143"/>
    </row>
    <row r="9" spans="1:17" ht="18">
      <c r="A9" s="115"/>
      <c r="B9" s="405" t="s">
        <v>263</v>
      </c>
      <c r="C9" s="406" t="s">
        <v>257</v>
      </c>
      <c r="D9" s="116"/>
      <c r="E9" s="111"/>
      <c r="F9" s="113"/>
      <c r="G9" s="21"/>
      <c r="H9" s="17"/>
      <c r="I9" s="64"/>
      <c r="J9" s="64"/>
      <c r="K9" s="66"/>
      <c r="L9" s="172"/>
      <c r="M9" s="64"/>
      <c r="N9" s="64"/>
      <c r="O9" s="64"/>
      <c r="P9" s="66"/>
      <c r="Q9" s="143"/>
    </row>
    <row r="10" spans="1:17" s="425" customFormat="1" ht="18">
      <c r="A10" s="396">
        <v>1</v>
      </c>
      <c r="B10" s="495" t="s">
        <v>258</v>
      </c>
      <c r="C10" s="403">
        <v>5295181</v>
      </c>
      <c r="D10" s="421" t="s">
        <v>12</v>
      </c>
      <c r="E10" s="111" t="s">
        <v>330</v>
      </c>
      <c r="F10" s="496">
        <v>1000</v>
      </c>
      <c r="G10" s="318">
        <v>146865</v>
      </c>
      <c r="H10" s="319">
        <v>144121</v>
      </c>
      <c r="I10" s="301">
        <f>G10-H10</f>
        <v>2744</v>
      </c>
      <c r="J10" s="301">
        <f>$F10*I10</f>
        <v>2744000</v>
      </c>
      <c r="K10" s="301">
        <f>J10/1000000</f>
        <v>2.744</v>
      </c>
      <c r="L10" s="318">
        <v>47829</v>
      </c>
      <c r="M10" s="319">
        <v>47829</v>
      </c>
      <c r="N10" s="301">
        <f>L10-M10</f>
        <v>0</v>
      </c>
      <c r="O10" s="301">
        <f>$F10*N10</f>
        <v>0</v>
      </c>
      <c r="P10" s="301">
        <f>O10/1000000</f>
        <v>0</v>
      </c>
      <c r="Q10" s="429"/>
    </row>
    <row r="11" spans="1:17" s="425" customFormat="1" ht="18">
      <c r="A11" s="396"/>
      <c r="B11" s="495"/>
      <c r="C11" s="403"/>
      <c r="D11" s="421"/>
      <c r="E11" s="111"/>
      <c r="F11" s="496">
        <v>1000</v>
      </c>
      <c r="G11" s="318">
        <v>141935</v>
      </c>
      <c r="H11" s="319">
        <v>139595</v>
      </c>
      <c r="I11" s="301">
        <f>G11-H11</f>
        <v>2340</v>
      </c>
      <c r="J11" s="301">
        <f>$F11*I11</f>
        <v>2340000</v>
      </c>
      <c r="K11" s="301">
        <f>J11/1000000</f>
        <v>2.34</v>
      </c>
      <c r="L11" s="318"/>
      <c r="M11" s="319"/>
      <c r="N11" s="301"/>
      <c r="O11" s="301"/>
      <c r="P11" s="301"/>
      <c r="Q11" s="429"/>
    </row>
    <row r="12" spans="1:17" s="425" customFormat="1" ht="18">
      <c r="A12" s="396">
        <v>2</v>
      </c>
      <c r="B12" s="495" t="s">
        <v>260</v>
      </c>
      <c r="C12" s="403">
        <v>4864970</v>
      </c>
      <c r="D12" s="421" t="s">
        <v>12</v>
      </c>
      <c r="E12" s="111" t="s">
        <v>330</v>
      </c>
      <c r="F12" s="496">
        <v>2000</v>
      </c>
      <c r="G12" s="318">
        <v>18806</v>
      </c>
      <c r="H12" s="319">
        <v>16305</v>
      </c>
      <c r="I12" s="301">
        <f>G12-H12</f>
        <v>2501</v>
      </c>
      <c r="J12" s="301">
        <f>$F12*I12</f>
        <v>5002000</v>
      </c>
      <c r="K12" s="301">
        <f>J12/1000000</f>
        <v>5.002</v>
      </c>
      <c r="L12" s="318">
        <v>1630</v>
      </c>
      <c r="M12" s="319">
        <v>1630</v>
      </c>
      <c r="N12" s="301">
        <f>L12-M12</f>
        <v>0</v>
      </c>
      <c r="O12" s="301">
        <f>$F12*N12</f>
        <v>0</v>
      </c>
      <c r="P12" s="301">
        <f>O12/1000000</f>
        <v>0</v>
      </c>
      <c r="Q12" s="439"/>
    </row>
    <row r="13" spans="1:17" s="425" customFormat="1" ht="18">
      <c r="A13" s="90">
        <v>3</v>
      </c>
      <c r="B13" s="743" t="s">
        <v>453</v>
      </c>
      <c r="C13" s="403">
        <v>4864958</v>
      </c>
      <c r="D13" s="693" t="s">
        <v>12</v>
      </c>
      <c r="E13" s="693" t="s">
        <v>330</v>
      </c>
      <c r="F13" s="496">
        <v>-500</v>
      </c>
      <c r="G13" s="318">
        <v>885900</v>
      </c>
      <c r="H13" s="319">
        <v>888266</v>
      </c>
      <c r="I13" s="301">
        <f>G13-H13</f>
        <v>-2366</v>
      </c>
      <c r="J13" s="301">
        <f>$F13*I13</f>
        <v>1183000</v>
      </c>
      <c r="K13" s="301">
        <f>J13/1000000</f>
        <v>1.183</v>
      </c>
      <c r="L13" s="318">
        <v>998001</v>
      </c>
      <c r="M13" s="319">
        <v>998004</v>
      </c>
      <c r="N13" s="301">
        <f>L13-M13</f>
        <v>-3</v>
      </c>
      <c r="O13" s="301">
        <f>$F13*N13</f>
        <v>1500</v>
      </c>
      <c r="P13" s="301">
        <f>O13/1000000</f>
        <v>0.0015</v>
      </c>
      <c r="Q13" s="429"/>
    </row>
    <row r="14" spans="1:17" s="425" customFormat="1" ht="18">
      <c r="A14" s="90">
        <v>4</v>
      </c>
      <c r="B14" s="743" t="s">
        <v>454</v>
      </c>
      <c r="C14" s="403">
        <v>5295115</v>
      </c>
      <c r="D14" s="693" t="s">
        <v>12</v>
      </c>
      <c r="E14" s="693" t="s">
        <v>330</v>
      </c>
      <c r="F14" s="496">
        <v>-100</v>
      </c>
      <c r="G14" s="318">
        <v>424131</v>
      </c>
      <c r="H14" s="319">
        <v>425190</v>
      </c>
      <c r="I14" s="301">
        <f>G14-H14</f>
        <v>-1059</v>
      </c>
      <c r="J14" s="301">
        <f>$F14*I14</f>
        <v>105900</v>
      </c>
      <c r="K14" s="301">
        <f>J14/1000000</f>
        <v>0.1059</v>
      </c>
      <c r="L14" s="318">
        <v>984122</v>
      </c>
      <c r="M14" s="319">
        <v>984122</v>
      </c>
      <c r="N14" s="301">
        <f>L14-M14</f>
        <v>0</v>
      </c>
      <c r="O14" s="301">
        <f>$F14*N14</f>
        <v>0</v>
      </c>
      <c r="P14" s="301">
        <f>O14/1000000</f>
        <v>0</v>
      </c>
      <c r="Q14" s="429"/>
    </row>
    <row r="15" spans="1:17" ht="14.25">
      <c r="A15" s="90"/>
      <c r="B15" s="117"/>
      <c r="C15" s="101"/>
      <c r="D15" s="421"/>
      <c r="E15" s="118"/>
      <c r="F15" s="119"/>
      <c r="G15" s="123"/>
      <c r="H15" s="124"/>
      <c r="I15" s="64"/>
      <c r="J15" s="64"/>
      <c r="K15" s="64"/>
      <c r="L15" s="172"/>
      <c r="M15" s="64"/>
      <c r="N15" s="64"/>
      <c r="O15" s="64"/>
      <c r="P15" s="66"/>
      <c r="Q15" s="143"/>
    </row>
    <row r="16" spans="1:17" ht="18">
      <c r="A16" s="90"/>
      <c r="B16" s="117"/>
      <c r="C16" s="101"/>
      <c r="D16" s="421"/>
      <c r="E16" s="118"/>
      <c r="F16" s="119"/>
      <c r="G16" s="123"/>
      <c r="H16" s="416" t="s">
        <v>295</v>
      </c>
      <c r="I16" s="399"/>
      <c r="J16" s="284"/>
      <c r="K16" s="400">
        <f>SUM(K10:K15)</f>
        <v>11.374899999999998</v>
      </c>
      <c r="L16" s="172"/>
      <c r="M16" s="417" t="s">
        <v>295</v>
      </c>
      <c r="N16" s="401"/>
      <c r="O16" s="397"/>
      <c r="P16" s="400">
        <f>SUM(P10:P15)</f>
        <v>0.0015</v>
      </c>
      <c r="Q16" s="143"/>
    </row>
    <row r="17" spans="1:17" ht="18">
      <c r="A17" s="90"/>
      <c r="B17" s="293"/>
      <c r="C17" s="292"/>
      <c r="D17" s="421"/>
      <c r="E17" s="118"/>
      <c r="F17" s="119"/>
      <c r="G17" s="123"/>
      <c r="H17" s="124"/>
      <c r="I17" s="64"/>
      <c r="J17" s="64"/>
      <c r="K17" s="66"/>
      <c r="L17" s="172"/>
      <c r="M17" s="64"/>
      <c r="N17" s="64"/>
      <c r="O17" s="64"/>
      <c r="P17" s="66"/>
      <c r="Q17" s="143"/>
    </row>
    <row r="18" spans="1:17" ht="18">
      <c r="A18" s="21"/>
      <c r="B18" s="17"/>
      <c r="C18" s="17"/>
      <c r="D18" s="17"/>
      <c r="E18" s="17"/>
      <c r="F18" s="17"/>
      <c r="G18" s="21"/>
      <c r="H18" s="419"/>
      <c r="I18" s="418"/>
      <c r="J18" s="370"/>
      <c r="K18" s="402"/>
      <c r="L18" s="21"/>
      <c r="M18" s="419"/>
      <c r="N18" s="402"/>
      <c r="O18" s="370"/>
      <c r="P18" s="402"/>
      <c r="Q18" s="143"/>
    </row>
    <row r="19" spans="1:17" ht="12.75">
      <c r="A19" s="21"/>
      <c r="B19" s="17"/>
      <c r="C19" s="17"/>
      <c r="D19" s="17"/>
      <c r="E19" s="17"/>
      <c r="F19" s="17"/>
      <c r="G19" s="21"/>
      <c r="H19" s="17"/>
      <c r="I19" s="17"/>
      <c r="J19" s="17"/>
      <c r="K19" s="17"/>
      <c r="L19" s="21"/>
      <c r="M19" s="17"/>
      <c r="N19" s="17"/>
      <c r="O19" s="17"/>
      <c r="P19" s="95"/>
      <c r="Q19" s="143"/>
    </row>
    <row r="20" spans="1:17" ht="13.5" thickBot="1">
      <c r="A20" s="25"/>
      <c r="B20" s="26"/>
      <c r="C20" s="26"/>
      <c r="D20" s="26"/>
      <c r="E20" s="26"/>
      <c r="F20" s="26"/>
      <c r="G20" s="25"/>
      <c r="H20" s="26"/>
      <c r="I20" s="185"/>
      <c r="J20" s="26"/>
      <c r="K20" s="186"/>
      <c r="L20" s="25"/>
      <c r="M20" s="26"/>
      <c r="N20" s="185"/>
      <c r="O20" s="26"/>
      <c r="P20" s="186"/>
      <c r="Q20" s="144"/>
    </row>
    <row r="21" ht="13.5" thickTop="1"/>
    <row r="25" spans="1:16" ht="18">
      <c r="A25" s="407" t="s">
        <v>265</v>
      </c>
      <c r="B25" s="174"/>
      <c r="C25" s="174"/>
      <c r="D25" s="174"/>
      <c r="E25" s="174"/>
      <c r="F25" s="174"/>
      <c r="K25" s="125">
        <f>(K16+K18)</f>
        <v>11.374899999999998</v>
      </c>
      <c r="L25" s="126"/>
      <c r="M25" s="126"/>
      <c r="N25" s="126"/>
      <c r="O25" s="126"/>
      <c r="P25" s="125">
        <f>(P16+P18)</f>
        <v>0.0015</v>
      </c>
    </row>
    <row r="28" spans="1:2" ht="18">
      <c r="A28" s="407" t="s">
        <v>266</v>
      </c>
      <c r="B28" s="407" t="s">
        <v>267</v>
      </c>
    </row>
    <row r="29" spans="1:16" ht="18">
      <c r="A29" s="187"/>
      <c r="B29" s="187"/>
      <c r="H29" s="147" t="s">
        <v>268</v>
      </c>
      <c r="I29" s="174"/>
      <c r="J29" s="147"/>
      <c r="K29" s="259">
        <f>SUM(NDPL!K58:K62)</f>
        <v>-18.38028937</v>
      </c>
      <c r="L29" s="259"/>
      <c r="M29" s="259"/>
      <c r="N29" s="259"/>
      <c r="O29" s="259"/>
      <c r="P29" s="259">
        <f>SUM(NDPL!P58:P62)</f>
        <v>-0.00099999</v>
      </c>
    </row>
    <row r="30" spans="8:16" ht="18">
      <c r="H30" s="147" t="s">
        <v>269</v>
      </c>
      <c r="I30" s="174"/>
      <c r="J30" s="147"/>
      <c r="K30" s="259">
        <f>BRPL!K18</f>
        <v>0</v>
      </c>
      <c r="L30" s="259"/>
      <c r="M30" s="259"/>
      <c r="N30" s="259"/>
      <c r="O30" s="259"/>
      <c r="P30" s="259">
        <f>BRPL!P18</f>
        <v>0</v>
      </c>
    </row>
    <row r="31" spans="8:16" ht="18">
      <c r="H31" s="147" t="s">
        <v>270</v>
      </c>
      <c r="I31" s="174"/>
      <c r="J31" s="147"/>
      <c r="K31" s="174">
        <f>SUM(BYPL!K31,BYPL!K85:K88)</f>
        <v>-8.91225</v>
      </c>
      <c r="L31" s="174"/>
      <c r="M31" s="408"/>
      <c r="N31" s="174"/>
      <c r="O31" s="174"/>
      <c r="P31" s="174">
        <f>SUM(BYPL!P31,BYPL!P85:P88)</f>
        <v>-0.019</v>
      </c>
    </row>
    <row r="32" spans="8:16" ht="18">
      <c r="H32" s="147" t="s">
        <v>271</v>
      </c>
      <c r="I32" s="174"/>
      <c r="J32" s="147"/>
      <c r="K32" s="174">
        <f>NDMC!K32</f>
        <v>-3.6945</v>
      </c>
      <c r="L32" s="174"/>
      <c r="N32" s="174"/>
      <c r="O32" s="174"/>
      <c r="P32" s="174">
        <f>NDMC!P32</f>
        <v>0</v>
      </c>
    </row>
    <row r="33" spans="8:16" ht="18">
      <c r="H33" s="147" t="s">
        <v>272</v>
      </c>
      <c r="I33" s="174"/>
      <c r="J33" s="147"/>
      <c r="K33" s="174">
        <v>0</v>
      </c>
      <c r="L33" s="174"/>
      <c r="M33" s="174"/>
      <c r="N33" s="174"/>
      <c r="O33" s="174"/>
      <c r="P33" s="174">
        <v>0</v>
      </c>
    </row>
    <row r="34" spans="8:16" ht="18">
      <c r="H34" s="147" t="s">
        <v>441</v>
      </c>
      <c r="I34" s="174"/>
      <c r="J34" s="147"/>
      <c r="K34" s="174">
        <v>0</v>
      </c>
      <c r="L34" s="174"/>
      <c r="N34" s="174"/>
      <c r="O34" s="174"/>
      <c r="P34" s="174">
        <v>0</v>
      </c>
    </row>
    <row r="35" spans="8:16" ht="18">
      <c r="H35" s="409" t="s">
        <v>273</v>
      </c>
      <c r="I35" s="147"/>
      <c r="J35" s="147"/>
      <c r="K35" s="147">
        <f>SUM(K29:K34)</f>
        <v>-30.98703937</v>
      </c>
      <c r="L35" s="174"/>
      <c r="M35" s="174"/>
      <c r="N35" s="174"/>
      <c r="O35" s="174"/>
      <c r="P35" s="147">
        <f>SUM(P29:P34)</f>
        <v>-0.01999999</v>
      </c>
    </row>
    <row r="36" spans="8:16" ht="18">
      <c r="H36" s="174"/>
      <c r="I36" s="174"/>
      <c r="J36" s="174"/>
      <c r="K36" s="174"/>
      <c r="L36" s="174"/>
      <c r="N36" s="174"/>
      <c r="O36" s="174"/>
      <c r="P36" s="174"/>
    </row>
    <row r="37" spans="1:16" ht="18">
      <c r="A37" s="407" t="s">
        <v>296</v>
      </c>
      <c r="B37" s="103"/>
      <c r="C37" s="103"/>
      <c r="D37" s="103"/>
      <c r="E37" s="103"/>
      <c r="F37" s="103"/>
      <c r="G37" s="103"/>
      <c r="H37" s="147"/>
      <c r="I37" s="410"/>
      <c r="J37" s="147"/>
      <c r="K37" s="410">
        <f>(K25+K35)</f>
        <v>-19.61213937</v>
      </c>
      <c r="L37" s="174"/>
      <c r="M37" s="174"/>
      <c r="N37" s="174"/>
      <c r="O37" s="174"/>
      <c r="P37" s="410">
        <f>(P25+P35)</f>
        <v>-0.018499989999999997</v>
      </c>
    </row>
    <row r="38" spans="1:10" ht="18">
      <c r="A38" s="147"/>
      <c r="B38" s="102"/>
      <c r="C38" s="103"/>
      <c r="D38" s="103"/>
      <c r="E38" s="103"/>
      <c r="F38" s="103"/>
      <c r="G38" s="103"/>
      <c r="H38" s="103"/>
      <c r="I38" s="128"/>
      <c r="J38" s="103"/>
    </row>
    <row r="39" spans="1:10" ht="18">
      <c r="A39" s="409" t="s">
        <v>274</v>
      </c>
      <c r="B39" s="147" t="s">
        <v>275</v>
      </c>
      <c r="C39" s="103"/>
      <c r="D39" s="103"/>
      <c r="E39" s="103"/>
      <c r="F39" s="103"/>
      <c r="G39" s="103"/>
      <c r="H39" s="103"/>
      <c r="I39" s="128"/>
      <c r="J39" s="103"/>
    </row>
    <row r="40" spans="1:10" ht="12.75">
      <c r="A40" s="127"/>
      <c r="B40" s="102"/>
      <c r="C40" s="103"/>
      <c r="D40" s="103"/>
      <c r="E40" s="103"/>
      <c r="F40" s="103"/>
      <c r="G40" s="103"/>
      <c r="H40" s="103"/>
      <c r="I40" s="128"/>
      <c r="J40" s="103"/>
    </row>
    <row r="41" spans="1:16" ht="18">
      <c r="A41" s="411" t="s">
        <v>276</v>
      </c>
      <c r="B41" s="412" t="s">
        <v>277</v>
      </c>
      <c r="C41" s="413" t="s">
        <v>278</v>
      </c>
      <c r="D41" s="412"/>
      <c r="E41" s="412"/>
      <c r="F41" s="412"/>
      <c r="G41" s="174">
        <v>32.6847</v>
      </c>
      <c r="H41" s="412" t="s">
        <v>279</v>
      </c>
      <c r="I41" s="412"/>
      <c r="J41" s="414"/>
      <c r="K41" s="412">
        <f aca="true" t="shared" si="0" ref="K41:K46">($K$37*G41)/100</f>
        <v>-6.41016891666639</v>
      </c>
      <c r="L41" s="412"/>
      <c r="M41" s="412"/>
      <c r="N41" s="412"/>
      <c r="O41" s="412"/>
      <c r="P41" s="412">
        <f aca="true" t="shared" si="1" ref="P41:P46">($P$37*G41)/100</f>
        <v>-0.006046666231529999</v>
      </c>
    </row>
    <row r="42" spans="1:16" ht="18">
      <c r="A42" s="411" t="s">
        <v>280</v>
      </c>
      <c r="B42" s="412" t="s">
        <v>331</v>
      </c>
      <c r="C42" s="413" t="s">
        <v>278</v>
      </c>
      <c r="D42" s="412"/>
      <c r="E42" s="412"/>
      <c r="F42" s="412"/>
      <c r="G42" s="174">
        <v>40.8757</v>
      </c>
      <c r="H42" s="412" t="s">
        <v>279</v>
      </c>
      <c r="I42" s="412"/>
      <c r="J42" s="414"/>
      <c r="K42" s="412">
        <f t="shared" si="0"/>
        <v>-8.01659925246309</v>
      </c>
      <c r="L42" s="412"/>
      <c r="N42" s="412"/>
      <c r="O42" s="412"/>
      <c r="P42" s="412">
        <f t="shared" si="1"/>
        <v>-0.007562000412429999</v>
      </c>
    </row>
    <row r="43" spans="1:16" ht="18">
      <c r="A43" s="411" t="s">
        <v>281</v>
      </c>
      <c r="B43" s="412" t="s">
        <v>332</v>
      </c>
      <c r="C43" s="413" t="s">
        <v>278</v>
      </c>
      <c r="D43" s="412"/>
      <c r="E43" s="412"/>
      <c r="F43" s="412"/>
      <c r="G43" s="174">
        <v>20.6149</v>
      </c>
      <c r="H43" s="412" t="s">
        <v>279</v>
      </c>
      <c r="I43" s="412"/>
      <c r="J43" s="414"/>
      <c r="K43" s="412">
        <f t="shared" si="0"/>
        <v>-4.04302291898613</v>
      </c>
      <c r="L43" s="412"/>
      <c r="M43" s="412"/>
      <c r="N43" s="412"/>
      <c r="O43" s="412"/>
      <c r="P43" s="412">
        <f t="shared" si="1"/>
        <v>-0.003813754438509999</v>
      </c>
    </row>
    <row r="44" spans="1:16" ht="18">
      <c r="A44" s="411" t="s">
        <v>282</v>
      </c>
      <c r="B44" s="412" t="s">
        <v>333</v>
      </c>
      <c r="C44" s="413" t="s">
        <v>278</v>
      </c>
      <c r="D44" s="412"/>
      <c r="E44" s="412"/>
      <c r="F44" s="412"/>
      <c r="G44" s="174">
        <v>4.235</v>
      </c>
      <c r="H44" s="412" t="s">
        <v>279</v>
      </c>
      <c r="I44" s="412"/>
      <c r="J44" s="414"/>
      <c r="K44" s="412">
        <f t="shared" si="0"/>
        <v>-0.8305741023195001</v>
      </c>
      <c r="L44" s="412"/>
      <c r="M44" s="412"/>
      <c r="N44" s="412"/>
      <c r="O44" s="412"/>
      <c r="P44" s="412">
        <f t="shared" si="1"/>
        <v>-0.0007834745764999999</v>
      </c>
    </row>
    <row r="45" spans="1:16" ht="18">
      <c r="A45" s="411" t="s">
        <v>283</v>
      </c>
      <c r="B45" s="412" t="s">
        <v>334</v>
      </c>
      <c r="C45" s="413" t="s">
        <v>278</v>
      </c>
      <c r="D45" s="412"/>
      <c r="E45" s="412"/>
      <c r="F45" s="412"/>
      <c r="G45" s="174">
        <v>1.0033</v>
      </c>
      <c r="H45" s="412" t="s">
        <v>279</v>
      </c>
      <c r="I45" s="412"/>
      <c r="J45" s="414"/>
      <c r="K45" s="412">
        <f t="shared" si="0"/>
        <v>-0.19676859429921</v>
      </c>
      <c r="L45" s="412"/>
      <c r="M45" s="412"/>
      <c r="N45" s="412"/>
      <c r="O45" s="412"/>
      <c r="P45" s="412">
        <f t="shared" si="1"/>
        <v>-0.00018561039966999998</v>
      </c>
    </row>
    <row r="46" spans="1:16" ht="18">
      <c r="A46" s="411" t="s">
        <v>439</v>
      </c>
      <c r="B46" s="412" t="s">
        <v>440</v>
      </c>
      <c r="C46" s="413" t="s">
        <v>278</v>
      </c>
      <c r="F46" s="129"/>
      <c r="G46" s="174">
        <v>0.5865</v>
      </c>
      <c r="H46" s="412" t="s">
        <v>279</v>
      </c>
      <c r="J46" s="130"/>
      <c r="K46" s="412">
        <f t="shared" si="0"/>
        <v>-0.11502519740505</v>
      </c>
      <c r="P46" s="412">
        <f t="shared" si="1"/>
        <v>-0.00010850244134999999</v>
      </c>
    </row>
    <row r="47" spans="1:10" ht="15">
      <c r="A47" s="415" t="s">
        <v>491</v>
      </c>
      <c r="F47" s="129"/>
      <c r="J47" s="130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4">
      <selection activeCell="M24" sqref="M24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421875" style="0" customWidth="1"/>
    <col min="11" max="11" width="41.140625" style="0" customWidth="1"/>
    <col min="12" max="12" width="8.7109375" style="0" customWidth="1"/>
    <col min="13" max="13" width="3.00390625" style="0" customWidth="1"/>
    <col min="14" max="14" width="17.28125" style="0" customWidth="1"/>
    <col min="16" max="16" width="4.140625" style="0" customWidth="1"/>
  </cols>
  <sheetData>
    <row r="1" spans="1:18" ht="68.25" customHeight="1" thickTop="1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251"/>
      <c r="R1" s="17"/>
    </row>
    <row r="2" spans="1:18" ht="30">
      <c r="A2" s="195"/>
      <c r="B2" s="17"/>
      <c r="C2" s="17"/>
      <c r="D2" s="17"/>
      <c r="E2" s="17"/>
      <c r="F2" s="17"/>
      <c r="G2" s="364" t="s">
        <v>329</v>
      </c>
      <c r="H2" s="17"/>
      <c r="I2" s="17"/>
      <c r="J2" s="17"/>
      <c r="K2" s="17"/>
      <c r="L2" s="17"/>
      <c r="M2" s="17"/>
      <c r="N2" s="17"/>
      <c r="O2" s="17"/>
      <c r="P2" s="17"/>
      <c r="Q2" s="252"/>
      <c r="R2" s="17"/>
    </row>
    <row r="3" spans="1:18" ht="26.25">
      <c r="A3" s="19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2"/>
      <c r="R3" s="17"/>
    </row>
    <row r="4" spans="1:18" ht="25.5">
      <c r="A4" s="19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2"/>
      <c r="R4" s="17"/>
    </row>
    <row r="5" spans="1:18" ht="23.25">
      <c r="A5" s="201"/>
      <c r="B5" s="17"/>
      <c r="C5" s="359" t="s">
        <v>359</v>
      </c>
      <c r="D5" s="17"/>
      <c r="E5" s="17"/>
      <c r="F5" s="17"/>
      <c r="G5" s="17"/>
      <c r="H5" s="17"/>
      <c r="I5" s="17"/>
      <c r="J5" s="17"/>
      <c r="K5" s="17"/>
      <c r="L5" s="198"/>
      <c r="M5" s="17"/>
      <c r="N5" s="17"/>
      <c r="O5" s="17"/>
      <c r="P5" s="17"/>
      <c r="Q5" s="252"/>
      <c r="R5" s="17"/>
    </row>
    <row r="6" spans="1:18" ht="18">
      <c r="A6" s="197"/>
      <c r="B6" s="10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2"/>
      <c r="R6" s="17"/>
    </row>
    <row r="7" spans="1:18" ht="26.25">
      <c r="A7" s="195"/>
      <c r="B7" s="17"/>
      <c r="C7" s="17"/>
      <c r="D7" s="17"/>
      <c r="E7" s="17"/>
      <c r="F7" s="238" t="s">
        <v>483</v>
      </c>
      <c r="G7" s="17"/>
      <c r="H7" s="17"/>
      <c r="I7" s="17"/>
      <c r="J7" s="17"/>
      <c r="K7" s="17"/>
      <c r="L7" s="198"/>
      <c r="M7" s="17"/>
      <c r="N7" s="17"/>
      <c r="O7" s="17"/>
      <c r="P7" s="17"/>
      <c r="Q7" s="252"/>
      <c r="R7" s="17"/>
    </row>
    <row r="8" spans="1:18" ht="25.5">
      <c r="A8" s="196"/>
      <c r="B8" s="199"/>
      <c r="C8" s="17"/>
      <c r="D8" s="17"/>
      <c r="E8" s="17"/>
      <c r="F8" s="17"/>
      <c r="G8" s="17"/>
      <c r="H8" s="200"/>
      <c r="I8" s="17"/>
      <c r="J8" s="17"/>
      <c r="K8" s="17"/>
      <c r="L8" s="17"/>
      <c r="M8" s="17"/>
      <c r="N8" s="17"/>
      <c r="O8" s="17"/>
      <c r="P8" s="17"/>
      <c r="Q8" s="252"/>
      <c r="R8" s="17"/>
    </row>
    <row r="9" spans="1:18" ht="12.75">
      <c r="A9" s="201"/>
      <c r="B9" s="17"/>
      <c r="C9" s="17"/>
      <c r="D9" s="17"/>
      <c r="E9" s="17"/>
      <c r="F9" s="17"/>
      <c r="G9" s="17"/>
      <c r="H9" s="202"/>
      <c r="I9" s="17"/>
      <c r="J9" s="17"/>
      <c r="K9" s="17"/>
      <c r="L9" s="17"/>
      <c r="M9" s="17"/>
      <c r="N9" s="17"/>
      <c r="O9" s="17"/>
      <c r="P9" s="17"/>
      <c r="Q9" s="252"/>
      <c r="R9" s="17"/>
    </row>
    <row r="10" spans="1:18" ht="45.75" customHeight="1">
      <c r="A10" s="201"/>
      <c r="B10" s="245" t="s">
        <v>297</v>
      </c>
      <c r="C10" s="17"/>
      <c r="D10" s="17"/>
      <c r="E10" s="17"/>
      <c r="F10" s="17"/>
      <c r="G10" s="17"/>
      <c r="H10" s="202"/>
      <c r="I10" s="239"/>
      <c r="J10" s="63"/>
      <c r="K10" s="63"/>
      <c r="L10" s="63"/>
      <c r="M10" s="63"/>
      <c r="N10" s="239"/>
      <c r="O10" s="63"/>
      <c r="P10" s="63"/>
      <c r="Q10" s="252"/>
      <c r="R10" s="17"/>
    </row>
    <row r="11" spans="1:19" ht="20.25">
      <c r="A11" s="201"/>
      <c r="B11" s="17"/>
      <c r="C11" s="17"/>
      <c r="D11" s="17"/>
      <c r="E11" s="17"/>
      <c r="F11" s="17"/>
      <c r="G11" s="17"/>
      <c r="H11" s="205"/>
      <c r="I11" s="378" t="s">
        <v>316</v>
      </c>
      <c r="J11" s="240"/>
      <c r="K11" s="240"/>
      <c r="L11" s="240"/>
      <c r="M11" s="240"/>
      <c r="N11" s="378" t="s">
        <v>317</v>
      </c>
      <c r="O11" s="240"/>
      <c r="P11" s="240"/>
      <c r="Q11" s="353"/>
      <c r="R11" s="208"/>
      <c r="S11" s="188"/>
    </row>
    <row r="12" spans="1:18" ht="12.75">
      <c r="A12" s="201"/>
      <c r="B12" s="17"/>
      <c r="C12" s="17"/>
      <c r="D12" s="17"/>
      <c r="E12" s="17"/>
      <c r="F12" s="17"/>
      <c r="G12" s="17"/>
      <c r="H12" s="202"/>
      <c r="I12" s="237"/>
      <c r="J12" s="237"/>
      <c r="K12" s="237"/>
      <c r="L12" s="237"/>
      <c r="M12" s="237"/>
      <c r="N12" s="237"/>
      <c r="O12" s="237"/>
      <c r="P12" s="237"/>
      <c r="Q12" s="252"/>
      <c r="R12" s="17"/>
    </row>
    <row r="13" spans="1:18" ht="26.25">
      <c r="A13" s="358">
        <v>1</v>
      </c>
      <c r="B13" s="359" t="s">
        <v>298</v>
      </c>
      <c r="C13" s="360"/>
      <c r="D13" s="360"/>
      <c r="E13" s="357"/>
      <c r="F13" s="357"/>
      <c r="G13" s="204"/>
      <c r="H13" s="354"/>
      <c r="I13" s="355">
        <f>NDPL!K180</f>
        <v>-84.44227169866639</v>
      </c>
      <c r="J13" s="238"/>
      <c r="K13" s="238"/>
      <c r="L13" s="238"/>
      <c r="M13" s="354"/>
      <c r="N13" s="355">
        <f>NDPL!P180</f>
        <v>-0.8857964072315303</v>
      </c>
      <c r="O13" s="238"/>
      <c r="P13" s="238"/>
      <c r="Q13" s="252"/>
      <c r="R13" s="17"/>
    </row>
    <row r="14" spans="1:18" ht="26.25">
      <c r="A14" s="358"/>
      <c r="B14" s="359"/>
      <c r="C14" s="360"/>
      <c r="D14" s="360"/>
      <c r="E14" s="357"/>
      <c r="F14" s="357"/>
      <c r="G14" s="204"/>
      <c r="H14" s="354"/>
      <c r="I14" s="355"/>
      <c r="J14" s="238"/>
      <c r="K14" s="238"/>
      <c r="L14" s="238"/>
      <c r="M14" s="354"/>
      <c r="N14" s="355"/>
      <c r="O14" s="238"/>
      <c r="P14" s="238"/>
      <c r="Q14" s="252"/>
      <c r="R14" s="17"/>
    </row>
    <row r="15" spans="1:18" ht="26.25">
      <c r="A15" s="358"/>
      <c r="B15" s="359"/>
      <c r="C15" s="360"/>
      <c r="D15" s="360"/>
      <c r="E15" s="357"/>
      <c r="F15" s="357"/>
      <c r="G15" s="199"/>
      <c r="H15" s="354"/>
      <c r="I15" s="355"/>
      <c r="J15" s="238"/>
      <c r="K15" s="238"/>
      <c r="L15" s="238"/>
      <c r="M15" s="354"/>
      <c r="N15" s="355"/>
      <c r="O15" s="238"/>
      <c r="P15" s="238"/>
      <c r="Q15" s="252"/>
      <c r="R15" s="17"/>
    </row>
    <row r="16" spans="1:18" ht="23.25" customHeight="1">
      <c r="A16" s="358">
        <v>2</v>
      </c>
      <c r="B16" s="359" t="s">
        <v>299</v>
      </c>
      <c r="C16" s="360"/>
      <c r="D16" s="360"/>
      <c r="E16" s="357"/>
      <c r="F16" s="357"/>
      <c r="G16" s="204"/>
      <c r="H16" s="354"/>
      <c r="I16" s="355">
        <f>BRPL!K215</f>
        <v>-89.38183639846307</v>
      </c>
      <c r="J16" s="238"/>
      <c r="K16" s="238"/>
      <c r="L16" s="238"/>
      <c r="M16" s="354"/>
      <c r="N16" s="355">
        <f>BRPL!P215</f>
        <v>-3.312841140412429</v>
      </c>
      <c r="O16" s="238"/>
      <c r="P16" s="238"/>
      <c r="Q16" s="252"/>
      <c r="R16" s="17"/>
    </row>
    <row r="17" spans="1:18" ht="26.25">
      <c r="A17" s="358"/>
      <c r="B17" s="359"/>
      <c r="C17" s="360"/>
      <c r="D17" s="360"/>
      <c r="E17" s="357"/>
      <c r="F17" s="357"/>
      <c r="G17" s="204"/>
      <c r="H17" s="354"/>
      <c r="I17" s="355"/>
      <c r="J17" s="238"/>
      <c r="K17" s="238"/>
      <c r="L17" s="238"/>
      <c r="M17" s="354"/>
      <c r="N17" s="355"/>
      <c r="O17" s="238"/>
      <c r="P17" s="238"/>
      <c r="Q17" s="252"/>
      <c r="R17" s="17"/>
    </row>
    <row r="18" spans="1:18" ht="26.25">
      <c r="A18" s="358"/>
      <c r="B18" s="359"/>
      <c r="C18" s="360"/>
      <c r="D18" s="360"/>
      <c r="E18" s="357"/>
      <c r="F18" s="357"/>
      <c r="G18" s="199"/>
      <c r="H18" s="354"/>
      <c r="I18" s="355"/>
      <c r="J18" s="238"/>
      <c r="K18" s="238"/>
      <c r="L18" s="238"/>
      <c r="M18" s="354"/>
      <c r="N18" s="355"/>
      <c r="O18" s="238"/>
      <c r="P18" s="238"/>
      <c r="Q18" s="252"/>
      <c r="R18" s="17"/>
    </row>
    <row r="19" spans="1:18" ht="23.25" customHeight="1">
      <c r="A19" s="358">
        <v>3</v>
      </c>
      <c r="B19" s="359" t="s">
        <v>300</v>
      </c>
      <c r="C19" s="360"/>
      <c r="D19" s="360"/>
      <c r="E19" s="357"/>
      <c r="F19" s="357"/>
      <c r="G19" s="204"/>
      <c r="H19" s="354"/>
      <c r="I19" s="355">
        <f>BYPL!K170</f>
        <v>-33.70427139898614</v>
      </c>
      <c r="J19" s="238"/>
      <c r="K19" s="238"/>
      <c r="L19" s="238"/>
      <c r="M19" s="354"/>
      <c r="N19" s="355">
        <f>BYPL!P170</f>
        <v>-1.4024014644385099</v>
      </c>
      <c r="O19" s="238"/>
      <c r="P19" s="238"/>
      <c r="Q19" s="252"/>
      <c r="R19" s="17"/>
    </row>
    <row r="20" spans="1:18" ht="26.25">
      <c r="A20" s="358"/>
      <c r="B20" s="359"/>
      <c r="C20" s="360"/>
      <c r="D20" s="360"/>
      <c r="E20" s="357"/>
      <c r="F20" s="357"/>
      <c r="G20" s="204"/>
      <c r="H20" s="354"/>
      <c r="I20" s="355"/>
      <c r="J20" s="238"/>
      <c r="K20" s="238"/>
      <c r="L20" s="238"/>
      <c r="M20" s="354"/>
      <c r="N20" s="355"/>
      <c r="O20" s="238"/>
      <c r="P20" s="238"/>
      <c r="Q20" s="252"/>
      <c r="R20" s="17"/>
    </row>
    <row r="21" spans="1:18" ht="26.25">
      <c r="A21" s="358"/>
      <c r="B21" s="361"/>
      <c r="C21" s="361"/>
      <c r="D21" s="361"/>
      <c r="E21" s="260"/>
      <c r="F21" s="260"/>
      <c r="G21" s="100"/>
      <c r="H21" s="354"/>
      <c r="I21" s="355"/>
      <c r="J21" s="238"/>
      <c r="K21" s="238"/>
      <c r="L21" s="238"/>
      <c r="M21" s="354"/>
      <c r="N21" s="355"/>
      <c r="O21" s="238"/>
      <c r="P21" s="238"/>
      <c r="Q21" s="252"/>
      <c r="R21" s="17"/>
    </row>
    <row r="22" spans="1:18" ht="26.25">
      <c r="A22" s="358">
        <v>4</v>
      </c>
      <c r="B22" s="359" t="s">
        <v>301</v>
      </c>
      <c r="C22" s="361"/>
      <c r="D22" s="361"/>
      <c r="E22" s="260"/>
      <c r="F22" s="260"/>
      <c r="G22" s="204"/>
      <c r="H22" s="354"/>
      <c r="I22" s="355">
        <f>NDMC!K83</f>
        <v>-8.2322961423195</v>
      </c>
      <c r="J22" s="238"/>
      <c r="K22" s="238"/>
      <c r="L22" s="238"/>
      <c r="M22" s="354"/>
      <c r="N22" s="355">
        <f>NDMC!P83</f>
        <v>-1.0081295745765</v>
      </c>
      <c r="O22" s="238"/>
      <c r="P22" s="238"/>
      <c r="Q22" s="252"/>
      <c r="R22" s="17"/>
    </row>
    <row r="23" spans="1:18" ht="26.25">
      <c r="A23" s="358"/>
      <c r="B23" s="359"/>
      <c r="C23" s="361"/>
      <c r="D23" s="361"/>
      <c r="E23" s="260"/>
      <c r="F23" s="260"/>
      <c r="G23" s="204"/>
      <c r="H23" s="354"/>
      <c r="I23" s="355"/>
      <c r="J23" s="238"/>
      <c r="K23" s="238"/>
      <c r="L23" s="238"/>
      <c r="M23" s="354"/>
      <c r="N23" s="355"/>
      <c r="O23" s="238"/>
      <c r="P23" s="238"/>
      <c r="Q23" s="252"/>
      <c r="R23" s="17"/>
    </row>
    <row r="24" spans="1:18" ht="26.25">
      <c r="A24" s="358"/>
      <c r="B24" s="361"/>
      <c r="C24" s="361"/>
      <c r="D24" s="361"/>
      <c r="E24" s="260"/>
      <c r="F24" s="260"/>
      <c r="G24" s="100"/>
      <c r="H24" s="354"/>
      <c r="I24" s="355"/>
      <c r="J24" s="238"/>
      <c r="K24" s="238"/>
      <c r="L24" s="238"/>
      <c r="M24" s="354"/>
      <c r="N24" s="355"/>
      <c r="O24" s="238"/>
      <c r="P24" s="238"/>
      <c r="Q24" s="252"/>
      <c r="R24" s="17"/>
    </row>
    <row r="25" spans="1:18" ht="26.25">
      <c r="A25" s="358">
        <v>5</v>
      </c>
      <c r="B25" s="359" t="s">
        <v>302</v>
      </c>
      <c r="C25" s="361"/>
      <c r="D25" s="361"/>
      <c r="E25" s="260"/>
      <c r="F25" s="260"/>
      <c r="G25" s="204"/>
      <c r="H25" s="354"/>
      <c r="I25" s="355">
        <f>MES!K54</f>
        <v>-0.43901609429920996</v>
      </c>
      <c r="J25" s="238"/>
      <c r="K25" s="238"/>
      <c r="L25" s="238"/>
      <c r="M25" s="354" t="s">
        <v>328</v>
      </c>
      <c r="N25" s="355">
        <f>MES!P54</f>
        <v>0.12837688960033</v>
      </c>
      <c r="O25" s="238"/>
      <c r="P25" s="238"/>
      <c r="Q25" s="252"/>
      <c r="R25" s="17"/>
    </row>
    <row r="26" spans="1:18" ht="20.25">
      <c r="A26" s="201"/>
      <c r="B26" s="17"/>
      <c r="C26" s="17"/>
      <c r="D26" s="17"/>
      <c r="E26" s="17"/>
      <c r="F26" s="17"/>
      <c r="G26" s="17"/>
      <c r="H26" s="203"/>
      <c r="I26" s="356"/>
      <c r="J26" s="236"/>
      <c r="K26" s="236"/>
      <c r="L26" s="236"/>
      <c r="M26" s="236"/>
      <c r="N26" s="236"/>
      <c r="O26" s="236"/>
      <c r="P26" s="236"/>
      <c r="Q26" s="252"/>
      <c r="R26" s="17"/>
    </row>
    <row r="27" spans="1:18" ht="18">
      <c r="A27" s="197"/>
      <c r="B27" s="176"/>
      <c r="C27" s="206"/>
      <c r="D27" s="206"/>
      <c r="E27" s="206"/>
      <c r="F27" s="206"/>
      <c r="G27" s="207"/>
      <c r="H27" s="203"/>
      <c r="I27" s="17"/>
      <c r="J27" s="17"/>
      <c r="K27" s="17"/>
      <c r="L27" s="17"/>
      <c r="M27" s="17"/>
      <c r="N27" s="17"/>
      <c r="O27" s="17"/>
      <c r="P27" s="17"/>
      <c r="Q27" s="252"/>
      <c r="R27" s="17"/>
    </row>
    <row r="28" spans="1:18" ht="28.5" customHeight="1">
      <c r="A28" s="358">
        <v>6</v>
      </c>
      <c r="B28" s="359" t="s">
        <v>427</v>
      </c>
      <c r="C28" s="361"/>
      <c r="D28" s="361"/>
      <c r="E28" s="260"/>
      <c r="F28" s="260"/>
      <c r="G28" s="204"/>
      <c r="H28" s="354" t="s">
        <v>328</v>
      </c>
      <c r="I28" s="355">
        <f>Railway!K24</f>
        <v>2.01114980259495</v>
      </c>
      <c r="J28" s="238"/>
      <c r="K28" s="238"/>
      <c r="L28" s="238"/>
      <c r="M28" s="354"/>
      <c r="N28" s="355">
        <f>Railway!P24</f>
        <v>-0.04008250244135</v>
      </c>
      <c r="O28" s="17"/>
      <c r="P28" s="17"/>
      <c r="Q28" s="252"/>
      <c r="R28" s="17"/>
    </row>
    <row r="29" spans="1:18" ht="54" customHeight="1" thickBot="1">
      <c r="A29" s="352" t="s">
        <v>303</v>
      </c>
      <c r="B29" s="241"/>
      <c r="C29" s="241"/>
      <c r="D29" s="241"/>
      <c r="E29" s="241"/>
      <c r="F29" s="241"/>
      <c r="G29" s="241"/>
      <c r="H29" s="242"/>
      <c r="I29" s="242"/>
      <c r="J29" s="242"/>
      <c r="K29" s="242"/>
      <c r="L29" s="242"/>
      <c r="M29" s="242"/>
      <c r="N29" s="242"/>
      <c r="O29" s="242"/>
      <c r="P29" s="242"/>
      <c r="Q29" s="253"/>
      <c r="R29" s="17"/>
    </row>
    <row r="30" spans="1:9" ht="13.5" thickTop="1">
      <c r="A30" s="194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6" t="s">
        <v>327</v>
      </c>
      <c r="B33" s="17"/>
      <c r="C33" s="17"/>
      <c r="D33" s="17"/>
      <c r="E33" s="351"/>
      <c r="F33" s="351"/>
      <c r="G33" s="17"/>
      <c r="H33" s="17"/>
      <c r="I33" s="17"/>
    </row>
    <row r="34" spans="1:9" ht="15">
      <c r="A34" s="230"/>
      <c r="B34" s="230"/>
      <c r="C34" s="230"/>
      <c r="D34" s="230"/>
      <c r="E34" s="351"/>
      <c r="F34" s="351"/>
      <c r="G34" s="17"/>
      <c r="H34" s="17"/>
      <c r="I34" s="17"/>
    </row>
    <row r="35" spans="1:9" s="351" customFormat="1" ht="15" customHeight="1">
      <c r="A35" s="363" t="s">
        <v>335</v>
      </c>
      <c r="E35"/>
      <c r="F35"/>
      <c r="G35" s="230"/>
      <c r="H35" s="230"/>
      <c r="I35" s="230"/>
    </row>
    <row r="36" spans="1:9" s="351" customFormat="1" ht="15" customHeight="1">
      <c r="A36" s="363"/>
      <c r="E36"/>
      <c r="F36"/>
      <c r="H36" s="230"/>
      <c r="I36" s="230"/>
    </row>
    <row r="37" spans="1:9" s="351" customFormat="1" ht="15" customHeight="1">
      <c r="A37" s="363" t="s">
        <v>336</v>
      </c>
      <c r="E37"/>
      <c r="F37"/>
      <c r="I37" s="230"/>
    </row>
    <row r="38" spans="1:9" s="351" customFormat="1" ht="15" customHeight="1">
      <c r="A38" s="362"/>
      <c r="E38"/>
      <c r="F38"/>
      <c r="I38" s="230"/>
    </row>
    <row r="39" spans="1:9" s="351" customFormat="1" ht="15" customHeight="1">
      <c r="A39" s="363"/>
      <c r="E39"/>
      <c r="F39"/>
      <c r="I39" s="230"/>
    </row>
    <row r="40" spans="1:6" s="351" customFormat="1" ht="15" customHeight="1">
      <c r="A40" s="363"/>
      <c r="B40" s="350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2022-01-24T08:25:09Z</cp:lastPrinted>
  <dcterms:created xsi:type="dcterms:W3CDTF">1996-10-14T23:33:28Z</dcterms:created>
  <dcterms:modified xsi:type="dcterms:W3CDTF">2022-01-24T08:25:44Z</dcterms:modified>
  <cp:category/>
  <cp:version/>
  <cp:contentType/>
  <cp:contentStatus/>
</cp:coreProperties>
</file>